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576076738cd6b27c/Utilities/"/>
    </mc:Choice>
  </mc:AlternateContent>
  <xr:revisionPtr revIDLastSave="0" documentId="8_{A9715B3F-6DED-457E-869C-A1DAFA3CAEEF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</workbook>
</file>

<file path=xl/calcChain.xml><?xml version="1.0" encoding="utf-8"?>
<calcChain xmlns="http://schemas.openxmlformats.org/spreadsheetml/2006/main">
  <c r="AA43" i="1" l="1"/>
  <c r="AA44" i="1" s="1"/>
  <c r="Z43" i="1"/>
  <c r="Z44" i="1"/>
  <c r="AB59" i="1" l="1"/>
  <c r="AC59" i="1"/>
  <c r="AB54" i="1"/>
  <c r="AC54" i="1"/>
  <c r="Y61" i="1" l="1"/>
  <c r="X61" i="1"/>
  <c r="W61" i="1"/>
  <c r="V61" i="1"/>
  <c r="U61" i="1"/>
  <c r="T61" i="1"/>
  <c r="S61" i="1"/>
  <c r="R61" i="1"/>
  <c r="Q61" i="1"/>
  <c r="P61" i="1"/>
  <c r="N61" i="1"/>
  <c r="I61" i="1"/>
  <c r="F61" i="1"/>
  <c r="G61" i="1"/>
  <c r="H61" i="1"/>
  <c r="J61" i="1"/>
  <c r="K61" i="1"/>
  <c r="L61" i="1"/>
  <c r="M61" i="1"/>
  <c r="O61" i="1"/>
  <c r="X44" i="1" l="1"/>
  <c r="Y44" i="1"/>
  <c r="AC58" i="1" l="1"/>
  <c r="AB58" i="1"/>
  <c r="W44" i="1" l="1"/>
  <c r="V44" i="1"/>
  <c r="P44" i="1" l="1"/>
  <c r="M44" i="1"/>
  <c r="L44" i="1"/>
  <c r="K44" i="1"/>
  <c r="J44" i="1"/>
  <c r="G44" i="1"/>
  <c r="N44" i="1"/>
  <c r="O44" i="1"/>
  <c r="R44" i="1"/>
  <c r="S44" i="1"/>
  <c r="F44" i="1"/>
  <c r="D44" i="1"/>
  <c r="T4" i="1"/>
  <c r="AB4" i="1" s="1"/>
  <c r="U42" i="1"/>
  <c r="AC42" i="1" s="1"/>
  <c r="T42" i="1"/>
  <c r="AB42" i="1" s="1"/>
  <c r="U41" i="1"/>
  <c r="AC41" i="1" s="1"/>
  <c r="T41" i="1"/>
  <c r="AB41" i="1" s="1"/>
  <c r="U40" i="1"/>
  <c r="AC40" i="1" s="1"/>
  <c r="T40" i="1"/>
  <c r="AB40" i="1" s="1"/>
  <c r="U39" i="1"/>
  <c r="AC39" i="1" s="1"/>
  <c r="T39" i="1"/>
  <c r="AB39" i="1" s="1"/>
  <c r="U38" i="1"/>
  <c r="AC38" i="1" s="1"/>
  <c r="T38" i="1"/>
  <c r="AB38" i="1" s="1"/>
  <c r="U37" i="1"/>
  <c r="AC37" i="1" s="1"/>
  <c r="T37" i="1"/>
  <c r="AB37" i="1" s="1"/>
  <c r="U36" i="1"/>
  <c r="AC36" i="1" s="1"/>
  <c r="T36" i="1"/>
  <c r="AB36" i="1" s="1"/>
  <c r="U35" i="1"/>
  <c r="AC35" i="1" s="1"/>
  <c r="T35" i="1"/>
  <c r="AB35" i="1" s="1"/>
  <c r="U34" i="1"/>
  <c r="AC34" i="1" s="1"/>
  <c r="T34" i="1"/>
  <c r="AB34" i="1" s="1"/>
  <c r="U33" i="1"/>
  <c r="AC33" i="1" s="1"/>
  <c r="T33" i="1"/>
  <c r="AB33" i="1" s="1"/>
  <c r="U32" i="1"/>
  <c r="AC32" i="1" s="1"/>
  <c r="T32" i="1"/>
  <c r="AB32" i="1" s="1"/>
  <c r="U31" i="1"/>
  <c r="AC31" i="1" s="1"/>
  <c r="T31" i="1"/>
  <c r="AB31" i="1" s="1"/>
  <c r="U30" i="1"/>
  <c r="AC30" i="1" s="1"/>
  <c r="T30" i="1"/>
  <c r="AB30" i="1" s="1"/>
  <c r="U29" i="1"/>
  <c r="AC29" i="1" s="1"/>
  <c r="T29" i="1"/>
  <c r="AB29" i="1" s="1"/>
  <c r="U28" i="1"/>
  <c r="AC28" i="1" s="1"/>
  <c r="T28" i="1"/>
  <c r="AB28" i="1" s="1"/>
  <c r="U27" i="1"/>
  <c r="AC27" i="1" s="1"/>
  <c r="T27" i="1"/>
  <c r="AB27" i="1" s="1"/>
  <c r="U26" i="1"/>
  <c r="AC26" i="1" s="1"/>
  <c r="T26" i="1"/>
  <c r="AB26" i="1" s="1"/>
  <c r="U25" i="1"/>
  <c r="AC25" i="1" s="1"/>
  <c r="T25" i="1"/>
  <c r="AB25" i="1" s="1"/>
  <c r="U24" i="1"/>
  <c r="AC24" i="1" s="1"/>
  <c r="T24" i="1"/>
  <c r="AB24" i="1" s="1"/>
  <c r="U23" i="1"/>
  <c r="AC23" i="1" s="1"/>
  <c r="T23" i="1"/>
  <c r="AB23" i="1" s="1"/>
  <c r="U22" i="1"/>
  <c r="AC22" i="1" s="1"/>
  <c r="T22" i="1"/>
  <c r="AB22" i="1" s="1"/>
  <c r="U21" i="1"/>
  <c r="AC21" i="1" s="1"/>
  <c r="T21" i="1"/>
  <c r="AB21" i="1" s="1"/>
  <c r="U20" i="1"/>
  <c r="AC20" i="1" s="1"/>
  <c r="T20" i="1"/>
  <c r="AB20" i="1" s="1"/>
  <c r="U19" i="1"/>
  <c r="AC19" i="1" s="1"/>
  <c r="T19" i="1"/>
  <c r="AB19" i="1" s="1"/>
  <c r="U18" i="1"/>
  <c r="AC18" i="1" s="1"/>
  <c r="T18" i="1"/>
  <c r="AB18" i="1" s="1"/>
  <c r="U17" i="1"/>
  <c r="AC17" i="1" s="1"/>
  <c r="T17" i="1"/>
  <c r="AB17" i="1" s="1"/>
  <c r="U16" i="1"/>
  <c r="AC16" i="1" s="1"/>
  <c r="T16" i="1"/>
  <c r="AB16" i="1" s="1"/>
  <c r="U15" i="1"/>
  <c r="AC15" i="1" s="1"/>
  <c r="T15" i="1"/>
  <c r="AB15" i="1" s="1"/>
  <c r="U14" i="1"/>
  <c r="AC14" i="1" s="1"/>
  <c r="T14" i="1"/>
  <c r="AB14" i="1" s="1"/>
  <c r="U13" i="1"/>
  <c r="AC13" i="1" s="1"/>
  <c r="T13" i="1"/>
  <c r="AB13" i="1" s="1"/>
  <c r="U12" i="1"/>
  <c r="AC12" i="1" s="1"/>
  <c r="T12" i="1"/>
  <c r="AB12" i="1" s="1"/>
  <c r="U11" i="1"/>
  <c r="AC11" i="1" s="1"/>
  <c r="T11" i="1"/>
  <c r="AB11" i="1" s="1"/>
  <c r="U10" i="1"/>
  <c r="AC10" i="1" s="1"/>
  <c r="T10" i="1"/>
  <c r="AB10" i="1" s="1"/>
  <c r="U9" i="1"/>
  <c r="AC9" i="1" s="1"/>
  <c r="T9" i="1"/>
  <c r="AB9" i="1" s="1"/>
  <c r="U8" i="1"/>
  <c r="AC8" i="1" s="1"/>
  <c r="T8" i="1"/>
  <c r="AB8" i="1" s="1"/>
  <c r="U7" i="1"/>
  <c r="AC7" i="1" s="1"/>
  <c r="T7" i="1"/>
  <c r="AB7" i="1" s="1"/>
  <c r="U6" i="1"/>
  <c r="AC6" i="1" s="1"/>
  <c r="T6" i="1"/>
  <c r="AB6" i="1" s="1"/>
  <c r="U5" i="1"/>
  <c r="AC5" i="1" s="1"/>
  <c r="T5" i="1"/>
  <c r="AB5" i="1" s="1"/>
  <c r="U4" i="1"/>
  <c r="AC4" i="1" s="1"/>
  <c r="U44" i="1" l="1"/>
  <c r="T44" i="1"/>
  <c r="Q43" i="1"/>
  <c r="Q44" i="1" s="1"/>
  <c r="P43" i="1"/>
  <c r="C68" i="1" l="1"/>
  <c r="I43" i="1"/>
  <c r="H43" i="1"/>
  <c r="D61" i="1"/>
  <c r="E61" i="1"/>
  <c r="AA61" i="1"/>
  <c r="AB60" i="1"/>
  <c r="AC60" i="1"/>
  <c r="E44" i="1"/>
  <c r="AB57" i="1"/>
  <c r="AB56" i="1"/>
  <c r="AB53" i="1"/>
  <c r="AB52" i="1"/>
  <c r="AB51" i="1"/>
  <c r="AB50" i="1"/>
  <c r="AB49" i="1"/>
  <c r="AB43" i="1" l="1"/>
  <c r="AB44" i="1" s="1"/>
  <c r="H44" i="1"/>
  <c r="AC43" i="1"/>
  <c r="AC44" i="1" s="1"/>
  <c r="I44" i="1"/>
  <c r="D47" i="1"/>
  <c r="E47" i="1"/>
  <c r="AC57" i="1" l="1"/>
  <c r="AC56" i="1"/>
  <c r="AC53" i="1"/>
  <c r="AC52" i="1"/>
  <c r="AC51" i="1"/>
  <c r="AC50" i="1"/>
  <c r="AC49" i="1"/>
  <c r="AB46" i="1"/>
  <c r="AC46" i="1"/>
  <c r="AB47" i="1" l="1"/>
  <c r="AC47" i="1"/>
  <c r="AA47" i="1"/>
  <c r="Z47" i="1"/>
  <c r="Y47" i="1" l="1"/>
  <c r="X47" i="1"/>
  <c r="W47" i="1" l="1"/>
  <c r="V47" i="1"/>
  <c r="U47" i="1" l="1"/>
  <c r="T47" i="1"/>
  <c r="R47" i="1" l="1"/>
  <c r="S47" i="1"/>
  <c r="Q47" i="1" l="1"/>
  <c r="P47" i="1"/>
  <c r="O47" i="1" l="1"/>
  <c r="N47" i="1"/>
  <c r="M47" i="1" l="1"/>
  <c r="L47" i="1"/>
  <c r="K47" i="1" l="1"/>
  <c r="J47" i="1"/>
  <c r="I47" i="1" l="1"/>
  <c r="H47" i="1"/>
  <c r="G47" i="1" l="1"/>
  <c r="F47" i="1"/>
  <c r="AD47" i="1" l="1"/>
  <c r="AD44" i="1" l="1"/>
  <c r="Z61" i="1" l="1"/>
  <c r="AB61" i="1" l="1"/>
  <c r="AC61" i="1"/>
  <c r="AD61" i="1"/>
</calcChain>
</file>

<file path=xl/sharedStrings.xml><?xml version="1.0" encoding="utf-8"?>
<sst xmlns="http://schemas.openxmlformats.org/spreadsheetml/2006/main" count="153" uniqueCount="128">
  <si>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</si>
  <si>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</si>
  <si>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</si>
  <si>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</si>
  <si>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</si>
  <si>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</si>
  <si>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</si>
  <si>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</si>
  <si>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</si>
  <si>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</si>
  <si>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</si>
  <si>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</si>
  <si>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</si>
  <si>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</si>
  <si>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</si>
  <si>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</si>
  <si>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</si>
  <si>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</si>
  <si>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</si>
  <si>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</si>
  <si>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</si>
  <si>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</si>
  <si>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</si>
  <si>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</si>
  <si>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</si>
  <si>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</si>
  <si>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</si>
  <si>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</si>
  <si>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Utilities for FY 2020-2021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</si>
  <si>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</si>
  <si>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</si>
  <si>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</si>
  <si>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</si>
  <si>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</si>
  <si>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</si>
  <si>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</si>
  <si>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10204049702636041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</si>
  <si>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</si>
  <si>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</si>
  <si>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</si>
  <si>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</si>
  <si>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</si>
  <si>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</si>
  <si>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7057 US HWY 277-Dention Ctr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</si>
  <si>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</si>
  <si>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</si>
  <si>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</si>
  <si>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</si>
  <si>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</si>
  <si>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</si>
  <si>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</si>
  <si>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</si>
  <si>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</si>
  <si>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</si>
  <si>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</si>
  <si>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</si>
  <si>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</si>
  <si>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</si>
  <si>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</si>
  <si>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</si>
  <si>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</si>
  <si>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</si>
  <si>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</si>
  <si>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</si>
  <si>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</si>
  <si>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</si>
  <si>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</si>
  <si>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</si>
  <si>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</si>
  <si>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</si>
  <si>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</si>
  <si>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</si>
  <si>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</si>
  <si>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</si>
  <si>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</si>
  <si>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</si>
  <si>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</si>
  <si>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</si>
  <si>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</si>
  <si>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</si>
  <si>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</si>
  <si>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</si>
  <si>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</si>
  <si>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</si>
  <si>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</si>
  <si>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</si>
  <si>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</si>
  <si>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</si>
  <si>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</si>
  <si>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</si>
  <si>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</si>
  <si>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</si>
  <si>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</si>
  <si>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</si>
  <si>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</si>
  <si>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</si>
  <si>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</si>
  <si>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</si>
  <si>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</si>
  <si>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</si>
  <si>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</si>
  <si>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</si>
  <si>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</si>
  <si>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</si>
  <si>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</si>
  <si>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</si>
  <si>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</si>
  <si>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</si>
  <si>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</si>
  <si>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</si>
  <si>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</si>
  <si>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</si>
  <si>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</si>
  <si>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</si>
  <si>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</si>
  <si>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</si>
  <si>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</si>
  <si>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</si>
  <si>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</si>
  <si>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15 7th Stree, RL ODLT Park</t>
  </si>
  <si>
    <t>9 W. 15th St Hickman, RL Park</t>
  </si>
  <si>
    <t>10204049767683299</t>
  </si>
  <si>
    <t>9 W. 16th St. RL</t>
  </si>
  <si>
    <t>102 E. 5th St. RL R&amp;B #1ODLT</t>
  </si>
  <si>
    <t xml:space="preserve">102 E. 5th St. RL R&amp;B #1 </t>
  </si>
  <si>
    <t>Date Paid=</t>
  </si>
  <si>
    <t>Coke County Pavilion</t>
  </si>
  <si>
    <t>For bills paid 08/1/2021 to 7/31/2021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</si>
</sst>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89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44" fontId="0" fillId="2" borderId="1" xfId="4" applyFont="1" applyFill="1" applyBorder="1" applyAlignment="1" applyProtection="1">
      <alignment horizontal="right"/>
      <protection locked="0"/>
    </xf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0" fontId="2" fillId="2" borderId="5" xfId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4" xfId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1" xfId="4" applyFill="1" applyBorder="1" applyProtection="1">
      <protection locked="0"/>
    </xf>
    <xf numFmtId="44" fontId="0" fillId="5" borderId="1" xfId="4" applyFont="1" applyFill="1" applyBorder="1" applyProtection="1">
      <protection locked="0"/>
    </xf>
    <xf numFmtId="44" fontId="0" fillId="5" borderId="1" xfId="4" applyFont="1" applyFill="1" applyBorder="1" applyAlignment="1" applyProtection="1">
      <alignment horizontal="right"/>
      <protection locked="0"/>
    </xf>
    <xf numFmtId="44" fontId="2" fillId="5" borderId="5" xfId="4" applyFill="1" applyBorder="1" applyProtection="1"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zoomScale="70" zoomScaleNormal="70" workbookViewId="0">
      <pane xSplit="3" ySplit="3" topLeftCell="H4" activePane="bottomRight" state="frozen"/>
      <selection pane="topRight" activeCell="C1" sqref="C1"/>
      <selection pane="bottomLeft" activeCell="A4" sqref="A4"/>
      <selection pane="bottomRight" activeCell="S26" sqref="S26"/>
    </sheetView>
  </sheetViews>
  <sheetFormatPr defaultColWidth="9.28515625" defaultRowHeight="15" x14ac:dyDescent="0.25"/>
  <cols>
    <col min="1" max="1" width="19" style="2" customWidth="1"/>
    <col min="2" max="2" width="34.7109375" style="34" customWidth="1"/>
    <col min="3" max="3" width="42.140625" style="2" customWidth="1"/>
    <col min="4" max="4" width="14.85546875" style="76" customWidth="1"/>
    <col min="5" max="5" width="15.28515625" style="2" customWidth="1"/>
    <col min="6" max="6" width="11.7109375" style="76" customWidth="1"/>
    <col min="7" max="7" width="12.85546875" style="2" customWidth="1"/>
    <col min="8" max="8" width="10.42578125" style="76" customWidth="1"/>
    <col min="9" max="9" width="12.7109375" style="2" customWidth="1"/>
    <col min="10" max="10" width="11" style="76" customWidth="1"/>
    <col min="11" max="11" width="12.7109375" style="2" customWidth="1"/>
    <col min="12" max="12" width="10" style="76" customWidth="1"/>
    <col min="13" max="13" width="13" style="2" customWidth="1"/>
    <col min="14" max="14" width="9.140625" style="76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29</v>
      </c>
      <c r="B1" s="1"/>
      <c r="C1" s="1"/>
      <c r="D1" s="67"/>
    </row>
    <row r="2" spans="1:30" ht="31.5" customHeight="1" x14ac:dyDescent="0.4">
      <c r="A2" s="35" t="s">
        <v>28</v>
      </c>
      <c r="B2" s="35"/>
      <c r="C2" s="81" t="s">
        <v>125</v>
      </c>
      <c r="D2" s="87" t="s">
        <v>2</v>
      </c>
      <c r="E2" s="88"/>
      <c r="F2" s="87" t="s">
        <v>3</v>
      </c>
      <c r="G2" s="88"/>
      <c r="H2" s="87" t="s">
        <v>4</v>
      </c>
      <c r="I2" s="88"/>
      <c r="J2" s="87" t="s">
        <v>5</v>
      </c>
      <c r="K2" s="88"/>
      <c r="L2" s="87" t="s">
        <v>6</v>
      </c>
      <c r="M2" s="88"/>
      <c r="N2" s="87" t="s">
        <v>7</v>
      </c>
      <c r="O2" s="88"/>
      <c r="P2" s="87" t="s">
        <v>8</v>
      </c>
      <c r="Q2" s="88"/>
      <c r="R2" s="87" t="s">
        <v>9</v>
      </c>
      <c r="S2" s="88"/>
      <c r="T2" s="87" t="s">
        <v>10</v>
      </c>
      <c r="U2" s="88"/>
      <c r="V2" s="87" t="s">
        <v>11</v>
      </c>
      <c r="W2" s="88"/>
      <c r="X2" s="87" t="s">
        <v>12</v>
      </c>
      <c r="Y2" s="88"/>
      <c r="Z2" s="87" t="s">
        <v>13</v>
      </c>
      <c r="AA2" s="88"/>
      <c r="AB2" s="87" t="s">
        <v>14</v>
      </c>
      <c r="AC2" s="88"/>
      <c r="AD2" s="17" t="s">
        <v>26</v>
      </c>
    </row>
    <row r="3" spans="1:30" ht="31.5" customHeight="1" thickBot="1" x14ac:dyDescent="0.3">
      <c r="A3" s="28" t="s">
        <v>15</v>
      </c>
      <c r="B3" s="29" t="s">
        <v>33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6" t="s">
        <v>30</v>
      </c>
      <c r="B4" s="59" t="s">
        <v>35</v>
      </c>
      <c r="C4" s="37" t="s">
        <v>42</v>
      </c>
      <c r="D4" s="68">
        <v>0</v>
      </c>
      <c r="E4" s="9">
        <v>4.33</v>
      </c>
      <c r="F4" s="77">
        <v>0</v>
      </c>
      <c r="G4" s="9">
        <v>4.33</v>
      </c>
      <c r="H4" s="73">
        <v>0</v>
      </c>
      <c r="I4" s="9">
        <v>4.33</v>
      </c>
      <c r="J4" s="73">
        <v>0</v>
      </c>
      <c r="K4" s="9">
        <v>4.33</v>
      </c>
      <c r="L4" s="77">
        <v>0</v>
      </c>
      <c r="M4" s="9">
        <v>4.33</v>
      </c>
      <c r="N4" s="77"/>
      <c r="O4" s="9"/>
      <c r="P4" s="77">
        <v>0</v>
      </c>
      <c r="Q4" s="9">
        <v>4.33</v>
      </c>
      <c r="R4" s="77">
        <v>0</v>
      </c>
      <c r="S4" s="9">
        <v>4.33</v>
      </c>
      <c r="T4" s="77">
        <f>0+0</f>
        <v>0</v>
      </c>
      <c r="U4" s="9">
        <f>4.33+4.33</f>
        <v>8.66</v>
      </c>
      <c r="V4" s="77">
        <v>0</v>
      </c>
      <c r="W4" s="9">
        <v>5.8</v>
      </c>
      <c r="X4" s="77">
        <v>0</v>
      </c>
      <c r="Y4" s="9">
        <v>5.8</v>
      </c>
      <c r="Z4" s="77">
        <v>0</v>
      </c>
      <c r="AA4" s="83">
        <v>5.8</v>
      </c>
      <c r="AB4" s="18">
        <f>D4+F4+H4+J4+L4+N4+P4+R4+T4+V4+X4+Z4</f>
        <v>0</v>
      </c>
      <c r="AC4" s="10">
        <f>E4+G4+I4+K4+M4+O4+Q4+S4+U4+W4+Y4+AA4</f>
        <v>56.36999999999999</v>
      </c>
    </row>
    <row r="5" spans="1:30" ht="18" customHeight="1" thickBot="1" x14ac:dyDescent="0.3">
      <c r="A5" s="38"/>
      <c r="B5" s="59" t="s">
        <v>116</v>
      </c>
      <c r="C5" s="40" t="s">
        <v>117</v>
      </c>
      <c r="D5" s="68">
        <v>145</v>
      </c>
      <c r="E5" s="9">
        <v>13.69</v>
      </c>
      <c r="F5" s="73">
        <v>145</v>
      </c>
      <c r="G5" s="9">
        <v>13.69</v>
      </c>
      <c r="H5" s="73">
        <v>145</v>
      </c>
      <c r="I5" s="9">
        <v>13.69</v>
      </c>
      <c r="J5" s="73">
        <v>145</v>
      </c>
      <c r="K5" s="9">
        <v>13.69</v>
      </c>
      <c r="L5" s="73">
        <v>145</v>
      </c>
      <c r="M5" s="9">
        <v>13.69</v>
      </c>
      <c r="N5" s="73"/>
      <c r="O5" s="8"/>
      <c r="P5" s="73">
        <v>145</v>
      </c>
      <c r="Q5" s="8">
        <v>13.69</v>
      </c>
      <c r="R5" s="73">
        <v>145</v>
      </c>
      <c r="S5" s="9">
        <v>13.59</v>
      </c>
      <c r="T5" s="73">
        <f>145+145</f>
        <v>290</v>
      </c>
      <c r="U5" s="9">
        <f>15.84+15.84</f>
        <v>31.68</v>
      </c>
      <c r="V5" s="73">
        <v>145</v>
      </c>
      <c r="W5" s="9">
        <v>16.02</v>
      </c>
      <c r="X5" s="73">
        <v>145</v>
      </c>
      <c r="Y5" s="9">
        <v>16.829999999999998</v>
      </c>
      <c r="Z5" s="73">
        <v>145</v>
      </c>
      <c r="AA5" s="84">
        <v>16.86</v>
      </c>
      <c r="AB5" s="18">
        <f t="shared" ref="AB5:AB43" si="0">D5+F5+H5+J5+L5+N5+P5+R5+T5+V5+X5+Z5</f>
        <v>1740</v>
      </c>
      <c r="AC5" s="10">
        <f t="shared" ref="AC5:AC43" si="1">E5+G5+I5+K5+M5+O5+Q5+S5+U5+W5+Y5+AA5</f>
        <v>177.12</v>
      </c>
    </row>
    <row r="6" spans="1:30" ht="18" customHeight="1" thickBot="1" x14ac:dyDescent="0.3">
      <c r="A6" s="41"/>
      <c r="B6" s="59" t="s">
        <v>36</v>
      </c>
      <c r="C6" s="37" t="s">
        <v>43</v>
      </c>
      <c r="D6" s="68">
        <v>0</v>
      </c>
      <c r="E6" s="9">
        <v>4.33</v>
      </c>
      <c r="F6" s="73">
        <v>400</v>
      </c>
      <c r="G6" s="9">
        <v>30.67</v>
      </c>
      <c r="H6" s="73">
        <v>400</v>
      </c>
      <c r="I6" s="9">
        <v>30.67</v>
      </c>
      <c r="J6" s="73">
        <v>1600</v>
      </c>
      <c r="K6" s="9">
        <v>109.74</v>
      </c>
      <c r="L6" s="73">
        <v>1600</v>
      </c>
      <c r="M6" s="9">
        <v>109.74</v>
      </c>
      <c r="N6" s="73"/>
      <c r="O6" s="9"/>
      <c r="P6" s="73">
        <v>1600</v>
      </c>
      <c r="Q6" s="9">
        <v>109.74</v>
      </c>
      <c r="R6" s="73">
        <v>800</v>
      </c>
      <c r="S6" s="9">
        <v>56.13</v>
      </c>
      <c r="T6" s="73">
        <f>4.8+0</f>
        <v>4.8</v>
      </c>
      <c r="U6" s="9">
        <f>4.33+4.33</f>
        <v>8.66</v>
      </c>
      <c r="V6" s="73">
        <v>0</v>
      </c>
      <c r="W6" s="9">
        <v>5.8</v>
      </c>
      <c r="X6" s="73">
        <v>400</v>
      </c>
      <c r="Y6" s="9">
        <v>36.840000000000003</v>
      </c>
      <c r="Z6" s="73">
        <v>400</v>
      </c>
      <c r="AA6" s="83">
        <v>37.630000000000003</v>
      </c>
      <c r="AB6" s="18">
        <f t="shared" si="0"/>
        <v>7204.8</v>
      </c>
      <c r="AC6" s="10">
        <f t="shared" si="1"/>
        <v>539.95000000000005</v>
      </c>
    </row>
    <row r="7" spans="1:30" ht="18" customHeight="1" thickBot="1" x14ac:dyDescent="0.3">
      <c r="A7" s="41"/>
      <c r="B7" s="59" t="s">
        <v>37</v>
      </c>
      <c r="C7" s="40" t="s">
        <v>48</v>
      </c>
      <c r="D7" s="68">
        <v>208</v>
      </c>
      <c r="E7" s="9">
        <v>21.06</v>
      </c>
      <c r="F7" s="73">
        <v>208</v>
      </c>
      <c r="G7" s="9">
        <v>21.06</v>
      </c>
      <c r="H7" s="73">
        <v>208</v>
      </c>
      <c r="I7" s="9">
        <v>21.06</v>
      </c>
      <c r="J7" s="73">
        <v>208</v>
      </c>
      <c r="K7" s="9">
        <v>21.06</v>
      </c>
      <c r="L7" s="73">
        <v>208</v>
      </c>
      <c r="M7" s="9">
        <v>21.06</v>
      </c>
      <c r="N7" s="73"/>
      <c r="O7" s="8"/>
      <c r="P7" s="73">
        <v>208</v>
      </c>
      <c r="Q7" s="8">
        <v>21.06</v>
      </c>
      <c r="R7" s="73">
        <v>208</v>
      </c>
      <c r="S7" s="9">
        <v>20.92</v>
      </c>
      <c r="T7" s="73">
        <f>208+208</f>
        <v>416</v>
      </c>
      <c r="U7" s="9">
        <f>24.6+24.6</f>
        <v>49.2</v>
      </c>
      <c r="V7" s="73">
        <v>208</v>
      </c>
      <c r="W7" s="9">
        <v>24.86</v>
      </c>
      <c r="X7" s="73">
        <v>208</v>
      </c>
      <c r="Y7" s="9">
        <v>26.01</v>
      </c>
      <c r="Z7" s="73">
        <v>208</v>
      </c>
      <c r="AA7" s="84">
        <v>26.05</v>
      </c>
      <c r="AB7" s="18">
        <f t="shared" si="0"/>
        <v>2496</v>
      </c>
      <c r="AC7" s="10">
        <f t="shared" si="1"/>
        <v>273.40000000000003</v>
      </c>
    </row>
    <row r="8" spans="1:30" ht="18" customHeight="1" thickBot="1" x14ac:dyDescent="0.3">
      <c r="A8" s="41"/>
      <c r="B8" s="59" t="s">
        <v>118</v>
      </c>
      <c r="C8" s="40" t="s">
        <v>119</v>
      </c>
      <c r="D8" s="68">
        <v>155</v>
      </c>
      <c r="E8" s="9">
        <v>14.07</v>
      </c>
      <c r="F8" s="73">
        <v>155</v>
      </c>
      <c r="G8" s="9">
        <v>14.07</v>
      </c>
      <c r="H8" s="73">
        <v>155</v>
      </c>
      <c r="I8" s="9">
        <v>14.07</v>
      </c>
      <c r="J8" s="73">
        <v>155</v>
      </c>
      <c r="K8" s="9">
        <v>14.07</v>
      </c>
      <c r="L8" s="73">
        <v>155</v>
      </c>
      <c r="M8" s="9">
        <v>14.07</v>
      </c>
      <c r="N8" s="73"/>
      <c r="O8" s="8"/>
      <c r="P8" s="73">
        <v>155</v>
      </c>
      <c r="Q8" s="8">
        <v>14.07</v>
      </c>
      <c r="R8" s="73">
        <v>155</v>
      </c>
      <c r="S8" s="9">
        <v>13.96</v>
      </c>
      <c r="T8" s="73">
        <f>155+155</f>
        <v>310</v>
      </c>
      <c r="U8" s="9">
        <f>16.16+16.16</f>
        <v>32.32</v>
      </c>
      <c r="V8" s="73">
        <v>155</v>
      </c>
      <c r="W8" s="9">
        <v>16.350000000000001</v>
      </c>
      <c r="X8" s="73">
        <v>155</v>
      </c>
      <c r="Y8" s="9">
        <v>17.2</v>
      </c>
      <c r="Z8" s="73">
        <v>155</v>
      </c>
      <c r="AA8" s="84">
        <v>17.239999999999998</v>
      </c>
      <c r="AB8" s="18">
        <f t="shared" si="0"/>
        <v>1860</v>
      </c>
      <c r="AC8" s="10">
        <f t="shared" si="1"/>
        <v>181.48999999999998</v>
      </c>
    </row>
    <row r="9" spans="1:30" ht="15.75" thickBot="1" x14ac:dyDescent="0.3">
      <c r="A9" s="41"/>
      <c r="B9" s="59" t="s">
        <v>38</v>
      </c>
      <c r="C9" s="40" t="s">
        <v>44</v>
      </c>
      <c r="D9" s="68">
        <v>96</v>
      </c>
      <c r="E9" s="9">
        <v>10.84</v>
      </c>
      <c r="F9" s="73">
        <v>83</v>
      </c>
      <c r="G9" s="9">
        <v>9.85</v>
      </c>
      <c r="H9" s="73">
        <v>209</v>
      </c>
      <c r="I9" s="8">
        <v>18.21</v>
      </c>
      <c r="J9" s="73">
        <v>233</v>
      </c>
      <c r="K9" s="9">
        <v>19.8</v>
      </c>
      <c r="L9" s="73">
        <v>252</v>
      </c>
      <c r="M9" s="9">
        <v>21.05</v>
      </c>
      <c r="N9" s="73"/>
      <c r="O9" s="9"/>
      <c r="P9" s="73">
        <v>261</v>
      </c>
      <c r="Q9" s="9">
        <v>21.65</v>
      </c>
      <c r="R9" s="73">
        <v>291</v>
      </c>
      <c r="S9" s="9">
        <v>23.32</v>
      </c>
      <c r="T9" s="73">
        <f>99+80</f>
        <v>179</v>
      </c>
      <c r="U9" s="9">
        <f>10.8+9.56</f>
        <v>20.36</v>
      </c>
      <c r="V9" s="73">
        <v>87</v>
      </c>
      <c r="W9" s="9">
        <v>10.130000000000001</v>
      </c>
      <c r="X9" s="73">
        <v>98</v>
      </c>
      <c r="Y9" s="9">
        <v>13.67</v>
      </c>
      <c r="Z9" s="73">
        <v>98</v>
      </c>
      <c r="AA9" s="83">
        <v>13.71</v>
      </c>
      <c r="AB9" s="18">
        <f t="shared" si="0"/>
        <v>1887</v>
      </c>
      <c r="AC9" s="10">
        <f t="shared" si="1"/>
        <v>182.58999999999997</v>
      </c>
    </row>
    <row r="10" spans="1:30" ht="18.75" customHeight="1" thickBot="1" x14ac:dyDescent="0.3">
      <c r="A10" s="41"/>
      <c r="B10" s="59" t="s">
        <v>45</v>
      </c>
      <c r="C10" s="40" t="s">
        <v>46</v>
      </c>
      <c r="D10" s="68">
        <v>70</v>
      </c>
      <c r="E10" s="9">
        <v>8.0500000000000007</v>
      </c>
      <c r="F10" s="73">
        <v>70</v>
      </c>
      <c r="G10" s="9">
        <v>8.0500000000000007</v>
      </c>
      <c r="H10" s="73">
        <v>70</v>
      </c>
      <c r="I10" s="8">
        <v>8.0500000000000007</v>
      </c>
      <c r="J10" s="73">
        <v>70</v>
      </c>
      <c r="K10" s="9">
        <v>8.0500000000000007</v>
      </c>
      <c r="L10" s="73">
        <v>70</v>
      </c>
      <c r="M10" s="9">
        <v>8.0500000000000007</v>
      </c>
      <c r="N10" s="73"/>
      <c r="O10" s="9"/>
      <c r="P10" s="73">
        <v>70</v>
      </c>
      <c r="Q10" s="9">
        <v>8.0500000000000007</v>
      </c>
      <c r="R10" s="73">
        <v>70</v>
      </c>
      <c r="S10" s="9">
        <v>8</v>
      </c>
      <c r="T10" s="73">
        <f>70+70</f>
        <v>140</v>
      </c>
      <c r="U10" s="9">
        <f>9.56+9.56</f>
        <v>19.12</v>
      </c>
      <c r="V10" s="73">
        <v>70</v>
      </c>
      <c r="W10" s="9">
        <v>9.65</v>
      </c>
      <c r="X10" s="73">
        <v>70</v>
      </c>
      <c r="Y10" s="9">
        <v>10.050000000000001</v>
      </c>
      <c r="Z10" s="73">
        <v>70</v>
      </c>
      <c r="AA10" s="83">
        <v>10.06</v>
      </c>
      <c r="AB10" s="18">
        <f t="shared" si="0"/>
        <v>840</v>
      </c>
      <c r="AC10" s="10">
        <f t="shared" si="1"/>
        <v>105.18</v>
      </c>
    </row>
    <row r="11" spans="1:30" ht="15.75" thickBot="1" x14ac:dyDescent="0.3">
      <c r="A11" s="41"/>
      <c r="B11" s="59" t="s">
        <v>39</v>
      </c>
      <c r="C11" s="40" t="s">
        <v>47</v>
      </c>
      <c r="D11" s="68">
        <v>177</v>
      </c>
      <c r="E11" s="9">
        <v>63.32</v>
      </c>
      <c r="F11" s="73">
        <v>192</v>
      </c>
      <c r="G11" s="9">
        <v>29.68</v>
      </c>
      <c r="H11" s="77">
        <v>180</v>
      </c>
      <c r="I11" s="9">
        <v>28.58</v>
      </c>
      <c r="J11" s="77">
        <v>674</v>
      </c>
      <c r="K11" s="9">
        <v>61.48</v>
      </c>
      <c r="L11" s="77">
        <v>1193</v>
      </c>
      <c r="M11" s="9">
        <v>97.45</v>
      </c>
      <c r="N11" s="77"/>
      <c r="O11" s="9"/>
      <c r="P11" s="77">
        <v>1011</v>
      </c>
      <c r="Q11" s="9">
        <v>84.86</v>
      </c>
      <c r="R11" s="77">
        <v>921</v>
      </c>
      <c r="S11" s="9">
        <v>86.8</v>
      </c>
      <c r="T11" s="77">
        <f>302+707</f>
        <v>1009</v>
      </c>
      <c r="U11" s="9">
        <f>24.03+50.39</f>
        <v>74.42</v>
      </c>
      <c r="V11" s="77">
        <v>944</v>
      </c>
      <c r="W11" s="9">
        <v>73.59</v>
      </c>
      <c r="X11" s="77">
        <v>1100</v>
      </c>
      <c r="Y11" s="9">
        <v>92.93</v>
      </c>
      <c r="Z11" s="77">
        <v>672</v>
      </c>
      <c r="AA11" s="83">
        <v>59.25</v>
      </c>
      <c r="AB11" s="18">
        <f t="shared" si="0"/>
        <v>8073</v>
      </c>
      <c r="AC11" s="10">
        <f t="shared" si="1"/>
        <v>752.36000000000013</v>
      </c>
    </row>
    <row r="12" spans="1:30" ht="15.75" thickBot="1" x14ac:dyDescent="0.3">
      <c r="A12" s="41"/>
      <c r="B12" s="59" t="s">
        <v>40</v>
      </c>
      <c r="C12" s="40" t="s">
        <v>49</v>
      </c>
      <c r="D12" s="69">
        <v>1321</v>
      </c>
      <c r="E12" s="9">
        <v>129.27000000000001</v>
      </c>
      <c r="F12" s="73">
        <v>645</v>
      </c>
      <c r="G12" s="9">
        <v>74.42</v>
      </c>
      <c r="H12" s="73">
        <v>883</v>
      </c>
      <c r="I12" s="9">
        <v>100.08</v>
      </c>
      <c r="J12" s="73">
        <v>2206</v>
      </c>
      <c r="K12" s="9">
        <v>209.28</v>
      </c>
      <c r="L12" s="73">
        <v>1918</v>
      </c>
      <c r="M12" s="9">
        <v>143.54</v>
      </c>
      <c r="N12" s="73"/>
      <c r="O12" s="9"/>
      <c r="P12" s="73">
        <v>476</v>
      </c>
      <c r="Q12" s="9">
        <v>52.35</v>
      </c>
      <c r="R12" s="73">
        <v>507</v>
      </c>
      <c r="S12" s="9">
        <v>66.98</v>
      </c>
      <c r="T12" s="73">
        <f>725+674</f>
        <v>1399</v>
      </c>
      <c r="U12" s="9">
        <f>91.47+79.49</f>
        <v>170.95999999999998</v>
      </c>
      <c r="V12" s="73">
        <v>435</v>
      </c>
      <c r="W12" s="9">
        <v>68.760000000000005</v>
      </c>
      <c r="X12" s="73">
        <v>43</v>
      </c>
      <c r="Y12" s="9">
        <v>68.489999999999995</v>
      </c>
      <c r="Z12" s="73">
        <v>912</v>
      </c>
      <c r="AA12" s="83">
        <v>123.34</v>
      </c>
      <c r="AB12" s="18">
        <f t="shared" si="0"/>
        <v>10745</v>
      </c>
      <c r="AC12" s="10">
        <f t="shared" si="1"/>
        <v>1207.4699999999998</v>
      </c>
    </row>
    <row r="13" spans="1:30" ht="18" customHeight="1" thickBot="1" x14ac:dyDescent="0.3">
      <c r="A13" s="41"/>
      <c r="B13" s="59" t="s">
        <v>50</v>
      </c>
      <c r="C13" s="37" t="s">
        <v>51</v>
      </c>
      <c r="D13" s="68">
        <v>155</v>
      </c>
      <c r="E13" s="9">
        <v>13.98</v>
      </c>
      <c r="F13" s="73">
        <v>155</v>
      </c>
      <c r="G13" s="9">
        <v>13.98</v>
      </c>
      <c r="H13" s="73">
        <v>155</v>
      </c>
      <c r="I13" s="9">
        <v>13.98</v>
      </c>
      <c r="J13" s="73">
        <v>155</v>
      </c>
      <c r="K13" s="9">
        <v>13.98</v>
      </c>
      <c r="L13" s="73">
        <v>155</v>
      </c>
      <c r="M13" s="9">
        <v>13.98</v>
      </c>
      <c r="N13" s="73"/>
      <c r="O13" s="9"/>
      <c r="P13" s="73">
        <v>155</v>
      </c>
      <c r="Q13" s="9">
        <v>13.98</v>
      </c>
      <c r="R13" s="73">
        <v>155</v>
      </c>
      <c r="S13" s="9">
        <v>13.88</v>
      </c>
      <c r="T13" s="73">
        <f>155+155</f>
        <v>310</v>
      </c>
      <c r="U13" s="9">
        <f>16.06+16.06</f>
        <v>32.119999999999997</v>
      </c>
      <c r="V13" s="73">
        <v>155</v>
      </c>
      <c r="W13" s="9">
        <v>16.25</v>
      </c>
      <c r="X13" s="73">
        <v>155</v>
      </c>
      <c r="Y13" s="9">
        <v>17.11</v>
      </c>
      <c r="Z13" s="73">
        <v>155</v>
      </c>
      <c r="AA13" s="83">
        <v>17.149999999999999</v>
      </c>
      <c r="AB13" s="18">
        <f t="shared" si="0"/>
        <v>1860</v>
      </c>
      <c r="AC13" s="10">
        <f t="shared" si="1"/>
        <v>180.39000000000001</v>
      </c>
    </row>
    <row r="14" spans="1:30" ht="18" customHeight="1" thickBot="1" x14ac:dyDescent="0.3">
      <c r="A14" s="41"/>
      <c r="B14" s="59" t="s">
        <v>52</v>
      </c>
      <c r="C14" s="37" t="s">
        <v>53</v>
      </c>
      <c r="D14" s="68">
        <v>155</v>
      </c>
      <c r="E14" s="9">
        <v>14.07</v>
      </c>
      <c r="F14" s="73">
        <v>155</v>
      </c>
      <c r="G14" s="9">
        <v>14.07</v>
      </c>
      <c r="H14" s="73">
        <v>155</v>
      </c>
      <c r="I14" s="9">
        <v>14.07</v>
      </c>
      <c r="J14" s="73">
        <v>155</v>
      </c>
      <c r="K14" s="8">
        <v>14.07</v>
      </c>
      <c r="L14" s="73">
        <v>155</v>
      </c>
      <c r="M14" s="9">
        <v>14.07</v>
      </c>
      <c r="N14" s="73"/>
      <c r="O14" s="9"/>
      <c r="P14" s="73">
        <v>155</v>
      </c>
      <c r="Q14" s="9">
        <v>14.07</v>
      </c>
      <c r="R14" s="73">
        <v>155</v>
      </c>
      <c r="S14" s="9">
        <v>13.96</v>
      </c>
      <c r="T14" s="73">
        <f>155+155</f>
        <v>310</v>
      </c>
      <c r="U14" s="9">
        <f>16.16+16.16</f>
        <v>32.32</v>
      </c>
      <c r="V14" s="73">
        <v>155</v>
      </c>
      <c r="W14" s="9">
        <v>16.350000000000001</v>
      </c>
      <c r="X14" s="73">
        <v>155</v>
      </c>
      <c r="Y14" s="9">
        <v>17.2</v>
      </c>
      <c r="Z14" s="73">
        <v>155</v>
      </c>
      <c r="AA14" s="83">
        <v>17.239999999999998</v>
      </c>
      <c r="AB14" s="18">
        <f t="shared" si="0"/>
        <v>1860</v>
      </c>
      <c r="AC14" s="10">
        <f t="shared" si="1"/>
        <v>181.48999999999998</v>
      </c>
    </row>
    <row r="15" spans="1:30" ht="18" customHeight="1" thickBot="1" x14ac:dyDescent="0.3">
      <c r="A15" s="41"/>
      <c r="B15" s="59" t="s">
        <v>54</v>
      </c>
      <c r="C15" s="37" t="s">
        <v>55</v>
      </c>
      <c r="D15" s="68">
        <v>0</v>
      </c>
      <c r="E15" s="9">
        <v>11.03</v>
      </c>
      <c r="F15" s="73">
        <v>0</v>
      </c>
      <c r="G15" s="9">
        <v>4.3600000000000003</v>
      </c>
      <c r="H15" s="73">
        <v>0</v>
      </c>
      <c r="I15" s="9">
        <v>4.3600000000000003</v>
      </c>
      <c r="J15" s="73">
        <v>0</v>
      </c>
      <c r="K15" s="9">
        <v>4.3600000000000003</v>
      </c>
      <c r="L15" s="73">
        <v>0</v>
      </c>
      <c r="M15" s="9">
        <v>4.3600000000000003</v>
      </c>
      <c r="N15" s="73"/>
      <c r="O15" s="20"/>
      <c r="P15" s="73">
        <v>0</v>
      </c>
      <c r="Q15" s="20">
        <v>4.3600000000000003</v>
      </c>
      <c r="R15" s="73">
        <v>0</v>
      </c>
      <c r="S15" s="9">
        <v>4.3600000000000003</v>
      </c>
      <c r="T15" s="73">
        <f>40+40</f>
        <v>80</v>
      </c>
      <c r="U15" s="9">
        <f>6.94+205.12</f>
        <v>212.06</v>
      </c>
      <c r="V15" s="73">
        <v>0</v>
      </c>
      <c r="W15" s="9">
        <v>14.8</v>
      </c>
      <c r="X15" s="73">
        <v>0</v>
      </c>
      <c r="Y15" s="9">
        <v>14.8</v>
      </c>
      <c r="Z15" s="73">
        <v>0</v>
      </c>
      <c r="AA15" s="85">
        <v>14.8</v>
      </c>
      <c r="AB15" s="18">
        <f t="shared" si="0"/>
        <v>80</v>
      </c>
      <c r="AC15" s="10">
        <f t="shared" si="1"/>
        <v>293.65000000000003</v>
      </c>
    </row>
    <row r="16" spans="1:30" ht="18" customHeight="1" thickBot="1" x14ac:dyDescent="0.3">
      <c r="A16" s="41"/>
      <c r="B16" s="59" t="s">
        <v>56</v>
      </c>
      <c r="C16" s="37" t="s">
        <v>57</v>
      </c>
      <c r="D16" s="68">
        <v>532</v>
      </c>
      <c r="E16" s="9">
        <v>39.6</v>
      </c>
      <c r="F16" s="73">
        <v>535</v>
      </c>
      <c r="G16" s="9">
        <v>39.81</v>
      </c>
      <c r="H16" s="73">
        <v>531</v>
      </c>
      <c r="I16" s="9">
        <v>39.53</v>
      </c>
      <c r="J16" s="73">
        <v>1901</v>
      </c>
      <c r="K16" s="9">
        <v>130.32</v>
      </c>
      <c r="L16" s="73">
        <v>2318</v>
      </c>
      <c r="M16" s="9">
        <v>157.94999999999999</v>
      </c>
      <c r="N16" s="73"/>
      <c r="O16" s="9"/>
      <c r="P16" s="73">
        <v>780</v>
      </c>
      <c r="Q16" s="9">
        <v>56.03</v>
      </c>
      <c r="R16" s="73">
        <v>655</v>
      </c>
      <c r="S16" s="9">
        <v>47.01</v>
      </c>
      <c r="T16" s="73">
        <f>572+479</f>
        <v>1051</v>
      </c>
      <c r="U16" s="9">
        <f>41.62+35.54</f>
        <v>77.16</v>
      </c>
      <c r="V16" s="73">
        <v>482</v>
      </c>
      <c r="W16" s="9">
        <v>40.43</v>
      </c>
      <c r="X16" s="73">
        <v>476</v>
      </c>
      <c r="Y16" s="9">
        <v>43.69</v>
      </c>
      <c r="Z16" s="73">
        <v>459</v>
      </c>
      <c r="AA16" s="83">
        <v>42.51</v>
      </c>
      <c r="AB16" s="18">
        <f t="shared" si="0"/>
        <v>9720</v>
      </c>
      <c r="AC16" s="10">
        <f t="shared" si="1"/>
        <v>714.04</v>
      </c>
    </row>
    <row r="17" spans="1:29" ht="18" customHeight="1" thickBot="1" x14ac:dyDescent="0.3">
      <c r="A17" s="41"/>
      <c r="B17" s="59" t="s">
        <v>58</v>
      </c>
      <c r="C17" s="37" t="s">
        <v>59</v>
      </c>
      <c r="D17" s="68">
        <v>1151</v>
      </c>
      <c r="E17" s="9">
        <v>120.85</v>
      </c>
      <c r="F17" s="73">
        <v>518</v>
      </c>
      <c r="G17" s="9">
        <v>92.9</v>
      </c>
      <c r="H17" s="73">
        <v>537</v>
      </c>
      <c r="I17" s="9">
        <v>119.58</v>
      </c>
      <c r="J17" s="73">
        <v>1058</v>
      </c>
      <c r="K17" s="9">
        <v>142.97</v>
      </c>
      <c r="L17" s="73">
        <v>2096</v>
      </c>
      <c r="M17" s="9">
        <v>198.72</v>
      </c>
      <c r="N17" s="73"/>
      <c r="O17" s="9"/>
      <c r="P17" s="73">
        <v>2237</v>
      </c>
      <c r="Q17" s="9">
        <v>197.61</v>
      </c>
      <c r="R17" s="73">
        <v>1298</v>
      </c>
      <c r="S17" s="9">
        <v>163.36000000000001</v>
      </c>
      <c r="T17" s="73">
        <f>625+453</f>
        <v>1078</v>
      </c>
      <c r="U17" s="9">
        <f>134.45+123.36</f>
        <v>257.81</v>
      </c>
      <c r="V17" s="73">
        <v>472</v>
      </c>
      <c r="W17" s="9">
        <v>117.64</v>
      </c>
      <c r="X17" s="73">
        <v>1077</v>
      </c>
      <c r="Y17" s="9">
        <v>142.9</v>
      </c>
      <c r="Z17" s="73">
        <v>1128</v>
      </c>
      <c r="AA17" s="83">
        <v>150.16999999999999</v>
      </c>
      <c r="AB17" s="18">
        <f t="shared" si="0"/>
        <v>12650</v>
      </c>
      <c r="AC17" s="10">
        <f t="shared" si="1"/>
        <v>1704.5100000000002</v>
      </c>
    </row>
    <row r="18" spans="1:29" ht="18" customHeight="1" thickBot="1" x14ac:dyDescent="0.3">
      <c r="A18" s="41"/>
      <c r="B18" s="59" t="s">
        <v>60</v>
      </c>
      <c r="C18" s="37" t="s">
        <v>61</v>
      </c>
      <c r="D18" s="68">
        <v>0</v>
      </c>
      <c r="E18" s="9">
        <v>10.97</v>
      </c>
      <c r="F18" s="73">
        <v>0</v>
      </c>
      <c r="G18" s="9">
        <v>10.97</v>
      </c>
      <c r="H18" s="73">
        <v>0</v>
      </c>
      <c r="I18" s="9">
        <v>11.66</v>
      </c>
      <c r="J18" s="73">
        <v>0</v>
      </c>
      <c r="K18" s="9">
        <v>4.5999999999999996</v>
      </c>
      <c r="L18" s="73">
        <v>0</v>
      </c>
      <c r="M18" s="9">
        <v>4.5999999999999996</v>
      </c>
      <c r="N18" s="73"/>
      <c r="O18" s="9"/>
      <c r="P18" s="73">
        <v>0</v>
      </c>
      <c r="Q18" s="9">
        <v>4.5999999999999996</v>
      </c>
      <c r="R18" s="73">
        <v>0</v>
      </c>
      <c r="S18" s="9">
        <v>4.5999999999999996</v>
      </c>
      <c r="T18" s="73">
        <f>284+398</f>
        <v>682</v>
      </c>
      <c r="U18" s="9">
        <f>23.42+293.52</f>
        <v>316.94</v>
      </c>
      <c r="V18" s="73">
        <v>163</v>
      </c>
      <c r="W18" s="9">
        <v>323.33999999999997</v>
      </c>
      <c r="X18" s="73">
        <v>78</v>
      </c>
      <c r="Y18" s="9">
        <v>25.1</v>
      </c>
      <c r="Z18" s="73">
        <v>70</v>
      </c>
      <c r="AA18" s="83">
        <v>24.84</v>
      </c>
      <c r="AB18" s="18">
        <f t="shared" si="0"/>
        <v>993</v>
      </c>
      <c r="AC18" s="10">
        <f t="shared" si="1"/>
        <v>742.22</v>
      </c>
    </row>
    <row r="19" spans="1:29" ht="18" customHeight="1" thickBot="1" x14ac:dyDescent="0.3">
      <c r="A19" s="41"/>
      <c r="B19" s="59" t="s">
        <v>62</v>
      </c>
      <c r="C19" s="37" t="s">
        <v>63</v>
      </c>
      <c r="D19" s="68">
        <v>5218</v>
      </c>
      <c r="E19" s="9">
        <v>338.94</v>
      </c>
      <c r="F19" s="73">
        <v>1164</v>
      </c>
      <c r="G19" s="9">
        <v>122.13</v>
      </c>
      <c r="H19" s="73">
        <v>2433</v>
      </c>
      <c r="I19" s="9">
        <v>180.39</v>
      </c>
      <c r="J19" s="73">
        <v>12</v>
      </c>
      <c r="K19" s="9">
        <v>12.97</v>
      </c>
      <c r="L19" s="73">
        <v>2</v>
      </c>
      <c r="M19" s="9">
        <v>11.05</v>
      </c>
      <c r="N19" s="73"/>
      <c r="O19" s="9"/>
      <c r="P19" s="73">
        <v>243</v>
      </c>
      <c r="Q19" s="9">
        <v>147.29</v>
      </c>
      <c r="R19" s="73">
        <v>93</v>
      </c>
      <c r="S19" s="9">
        <v>37.020000000000003</v>
      </c>
      <c r="T19" s="73">
        <f>10+5</f>
        <v>15</v>
      </c>
      <c r="U19" s="9">
        <f>17.15+26.83</f>
        <v>43.98</v>
      </c>
      <c r="V19" s="73">
        <v>5262</v>
      </c>
      <c r="W19" s="9">
        <v>390.81</v>
      </c>
      <c r="X19" s="73">
        <v>7722</v>
      </c>
      <c r="Y19" s="9">
        <v>541.47</v>
      </c>
      <c r="Z19" s="73">
        <v>6743</v>
      </c>
      <c r="AA19" s="83">
        <v>507.6</v>
      </c>
      <c r="AB19" s="18">
        <f t="shared" si="0"/>
        <v>28907</v>
      </c>
      <c r="AC19" s="10">
        <f t="shared" si="1"/>
        <v>2333.65</v>
      </c>
    </row>
    <row r="20" spans="1:29" ht="22.5" customHeight="1" thickBot="1" x14ac:dyDescent="0.3">
      <c r="A20" s="41"/>
      <c r="B20" s="59" t="s">
        <v>64</v>
      </c>
      <c r="C20" s="40" t="s">
        <v>65</v>
      </c>
      <c r="D20" s="68">
        <v>63</v>
      </c>
      <c r="E20" s="9">
        <v>7.45</v>
      </c>
      <c r="F20" s="73">
        <v>63</v>
      </c>
      <c r="G20" s="9">
        <v>7.45</v>
      </c>
      <c r="H20" s="73">
        <v>63</v>
      </c>
      <c r="I20" s="9">
        <v>7.45</v>
      </c>
      <c r="J20" s="73">
        <v>63</v>
      </c>
      <c r="K20" s="9">
        <v>7.45</v>
      </c>
      <c r="L20" s="73">
        <v>63</v>
      </c>
      <c r="M20" s="9">
        <v>7.45</v>
      </c>
      <c r="N20" s="73"/>
      <c r="O20" s="9"/>
      <c r="P20" s="73">
        <v>63</v>
      </c>
      <c r="Q20" s="9">
        <v>7.45</v>
      </c>
      <c r="R20" s="73">
        <v>63</v>
      </c>
      <c r="S20" s="9">
        <v>7.41</v>
      </c>
      <c r="T20" s="73">
        <f>63+63</f>
        <v>126</v>
      </c>
      <c r="U20" s="9">
        <f>8.9+8.9</f>
        <v>17.8</v>
      </c>
      <c r="V20" s="73">
        <v>63</v>
      </c>
      <c r="W20" s="9">
        <v>8.98</v>
      </c>
      <c r="X20" s="73">
        <v>63</v>
      </c>
      <c r="Y20" s="9">
        <v>9.33</v>
      </c>
      <c r="Z20" s="73">
        <v>63</v>
      </c>
      <c r="AA20" s="83">
        <v>9.34</v>
      </c>
      <c r="AB20" s="18">
        <f t="shared" si="0"/>
        <v>756</v>
      </c>
      <c r="AC20" s="10">
        <f t="shared" si="1"/>
        <v>97.56</v>
      </c>
    </row>
    <row r="21" spans="1:29" ht="21" customHeight="1" thickBot="1" x14ac:dyDescent="0.3">
      <c r="A21" s="41"/>
      <c r="B21" s="59" t="s">
        <v>66</v>
      </c>
      <c r="C21" s="40" t="s">
        <v>120</v>
      </c>
      <c r="D21" s="68">
        <v>0</v>
      </c>
      <c r="E21" s="9">
        <v>11.94</v>
      </c>
      <c r="F21" s="73">
        <v>0</v>
      </c>
      <c r="G21" s="9">
        <v>11.94</v>
      </c>
      <c r="H21" s="73">
        <v>0</v>
      </c>
      <c r="I21" s="9">
        <v>4.72</v>
      </c>
      <c r="J21" s="73">
        <v>0</v>
      </c>
      <c r="K21" s="9">
        <v>4.72</v>
      </c>
      <c r="L21" s="73">
        <v>0</v>
      </c>
      <c r="M21" s="9">
        <v>4.72</v>
      </c>
      <c r="N21" s="73"/>
      <c r="O21" s="9"/>
      <c r="P21" s="73">
        <v>0</v>
      </c>
      <c r="Q21" s="9">
        <v>4.72</v>
      </c>
      <c r="R21" s="73">
        <v>0</v>
      </c>
      <c r="S21" s="9">
        <v>4.72</v>
      </c>
      <c r="T21" s="73">
        <f>0+0</f>
        <v>0</v>
      </c>
      <c r="U21" s="9">
        <f>4.72+4.36</f>
        <v>9.08</v>
      </c>
      <c r="V21" s="73">
        <v>0</v>
      </c>
      <c r="W21" s="9">
        <v>5.83</v>
      </c>
      <c r="X21" s="73">
        <v>0</v>
      </c>
      <c r="Y21" s="9">
        <v>5.83</v>
      </c>
      <c r="Z21" s="73">
        <v>0</v>
      </c>
      <c r="AA21" s="83">
        <v>5.83</v>
      </c>
      <c r="AB21" s="18">
        <f t="shared" si="0"/>
        <v>0</v>
      </c>
      <c r="AC21" s="10">
        <f t="shared" si="1"/>
        <v>74.05</v>
      </c>
    </row>
    <row r="22" spans="1:29" ht="24" customHeight="1" thickBot="1" x14ac:dyDescent="0.3">
      <c r="A22" s="41"/>
      <c r="B22" s="59" t="s">
        <v>67</v>
      </c>
      <c r="C22" s="40" t="s">
        <v>68</v>
      </c>
      <c r="D22" s="68">
        <v>0</v>
      </c>
      <c r="E22" s="9">
        <v>4.3600000000000003</v>
      </c>
      <c r="F22" s="73">
        <v>5</v>
      </c>
      <c r="G22" s="9">
        <v>4.6900000000000004</v>
      </c>
      <c r="H22" s="73">
        <v>0</v>
      </c>
      <c r="I22" s="9">
        <v>4.3600000000000003</v>
      </c>
      <c r="J22" s="73">
        <v>8</v>
      </c>
      <c r="K22" s="9">
        <v>4.88</v>
      </c>
      <c r="L22" s="73">
        <v>0</v>
      </c>
      <c r="M22" s="9">
        <v>4.3600000000000003</v>
      </c>
      <c r="N22" s="73"/>
      <c r="O22" s="9"/>
      <c r="P22" s="73">
        <v>0</v>
      </c>
      <c r="Q22" s="9">
        <v>4.3600000000000003</v>
      </c>
      <c r="R22" s="73">
        <v>0</v>
      </c>
      <c r="S22" s="9">
        <v>4.3600000000000003</v>
      </c>
      <c r="T22" s="73">
        <f>26+9</f>
        <v>35</v>
      </c>
      <c r="U22" s="9">
        <f>6.05+4.94</f>
        <v>10.99</v>
      </c>
      <c r="V22" s="73">
        <v>0</v>
      </c>
      <c r="W22" s="9">
        <v>5.83</v>
      </c>
      <c r="X22" s="73">
        <v>0</v>
      </c>
      <c r="Y22" s="9">
        <v>5.83</v>
      </c>
      <c r="Z22" s="73">
        <v>13</v>
      </c>
      <c r="AA22" s="83">
        <v>6.85</v>
      </c>
      <c r="AB22" s="18">
        <f t="shared" si="0"/>
        <v>61</v>
      </c>
      <c r="AC22" s="10">
        <f t="shared" si="1"/>
        <v>60.87</v>
      </c>
    </row>
    <row r="23" spans="1:29" ht="24" customHeight="1" thickBot="1" x14ac:dyDescent="0.3">
      <c r="A23" s="41"/>
      <c r="B23" s="59" t="s">
        <v>69</v>
      </c>
      <c r="C23" s="40" t="s">
        <v>70</v>
      </c>
      <c r="D23" s="68">
        <v>252</v>
      </c>
      <c r="E23" s="9">
        <v>20.93</v>
      </c>
      <c r="F23" s="73">
        <v>143</v>
      </c>
      <c r="G23" s="9">
        <v>13.75</v>
      </c>
      <c r="H23" s="73">
        <v>64</v>
      </c>
      <c r="I23" s="9">
        <v>8.5399999999999991</v>
      </c>
      <c r="J23" s="73">
        <v>1</v>
      </c>
      <c r="K23" s="9">
        <v>4.3899999999999997</v>
      </c>
      <c r="L23" s="73">
        <v>0</v>
      </c>
      <c r="M23" s="9">
        <v>4.33</v>
      </c>
      <c r="N23" s="73"/>
      <c r="O23" s="9"/>
      <c r="P23" s="73">
        <v>30</v>
      </c>
      <c r="Q23" s="9">
        <v>6.3</v>
      </c>
      <c r="R23" s="73">
        <v>177</v>
      </c>
      <c r="S23" s="9">
        <v>15.78</v>
      </c>
      <c r="T23" s="73">
        <f>6+7</f>
        <v>13</v>
      </c>
      <c r="U23" s="9">
        <f>4.71+4.77</f>
        <v>9.48</v>
      </c>
      <c r="V23" s="73">
        <v>199</v>
      </c>
      <c r="W23" s="9">
        <v>21.63</v>
      </c>
      <c r="X23" s="73">
        <v>133</v>
      </c>
      <c r="Y23" s="9">
        <v>16.12</v>
      </c>
      <c r="Z23" s="73">
        <v>142</v>
      </c>
      <c r="AA23" s="83">
        <v>17.010000000000002</v>
      </c>
      <c r="AB23" s="18">
        <f t="shared" si="0"/>
        <v>1154</v>
      </c>
      <c r="AC23" s="10">
        <f t="shared" si="1"/>
        <v>138.26</v>
      </c>
    </row>
    <row r="24" spans="1:29" ht="24" customHeight="1" thickBot="1" x14ac:dyDescent="0.3">
      <c r="A24" s="41"/>
      <c r="B24" s="59" t="s">
        <v>71</v>
      </c>
      <c r="C24" s="40" t="s">
        <v>72</v>
      </c>
      <c r="D24" s="68">
        <v>1309</v>
      </c>
      <c r="E24" s="9">
        <v>141.72</v>
      </c>
      <c r="F24" s="73">
        <v>752</v>
      </c>
      <c r="G24" s="9">
        <v>79.53</v>
      </c>
      <c r="H24" s="73">
        <v>907</v>
      </c>
      <c r="I24" s="9">
        <v>125.42</v>
      </c>
      <c r="J24" s="73">
        <v>1813</v>
      </c>
      <c r="K24" s="9">
        <v>162.88</v>
      </c>
      <c r="L24" s="73">
        <v>2969</v>
      </c>
      <c r="M24" s="9">
        <v>208.96</v>
      </c>
      <c r="N24" s="73"/>
      <c r="O24" s="9"/>
      <c r="P24" s="73">
        <v>2922</v>
      </c>
      <c r="Q24" s="9">
        <v>218.48</v>
      </c>
      <c r="R24" s="73">
        <v>1502</v>
      </c>
      <c r="S24" s="9">
        <v>148.37</v>
      </c>
      <c r="T24" s="73">
        <f>947+729</f>
        <v>1676</v>
      </c>
      <c r="U24" s="9">
        <f>135.92+51.53</f>
        <v>187.45</v>
      </c>
      <c r="V24" s="73">
        <v>1055</v>
      </c>
      <c r="W24" s="9">
        <v>81.08</v>
      </c>
      <c r="X24" s="73">
        <v>1344</v>
      </c>
      <c r="Y24" s="9">
        <v>110.32</v>
      </c>
      <c r="Z24" s="73">
        <v>1464</v>
      </c>
      <c r="AA24" s="83">
        <v>122.25</v>
      </c>
      <c r="AB24" s="18">
        <f t="shared" si="0"/>
        <v>17713</v>
      </c>
      <c r="AC24" s="10">
        <f t="shared" si="1"/>
        <v>1586.46</v>
      </c>
    </row>
    <row r="25" spans="1:29" ht="24" customHeight="1" thickBot="1" x14ac:dyDescent="0.3">
      <c r="A25" s="41"/>
      <c r="B25" s="59" t="s">
        <v>73</v>
      </c>
      <c r="C25" s="40" t="s">
        <v>74</v>
      </c>
      <c r="D25" s="68">
        <v>172</v>
      </c>
      <c r="E25" s="9">
        <v>28.61</v>
      </c>
      <c r="F25" s="73">
        <v>334</v>
      </c>
      <c r="G25" s="9">
        <v>107.53</v>
      </c>
      <c r="H25" s="73">
        <v>317</v>
      </c>
      <c r="I25" s="9">
        <v>67.23</v>
      </c>
      <c r="J25" s="73">
        <v>579</v>
      </c>
      <c r="K25" s="9">
        <v>62.62</v>
      </c>
      <c r="L25" s="73">
        <v>253</v>
      </c>
      <c r="M25" s="9">
        <v>82.94</v>
      </c>
      <c r="N25" s="73"/>
      <c r="O25" s="9"/>
      <c r="P25" s="73">
        <v>131</v>
      </c>
      <c r="Q25" s="9">
        <v>40.659999999999997</v>
      </c>
      <c r="R25" s="73">
        <v>128</v>
      </c>
      <c r="S25" s="9">
        <v>56.57</v>
      </c>
      <c r="T25" s="73">
        <f>283+378</f>
        <v>661</v>
      </c>
      <c r="U25" s="9">
        <f>118.1+132.68</f>
        <v>250.78</v>
      </c>
      <c r="V25" s="73">
        <v>350</v>
      </c>
      <c r="W25" s="9">
        <v>200.53</v>
      </c>
      <c r="X25" s="73">
        <v>773</v>
      </c>
      <c r="Y25" s="9">
        <v>189.05</v>
      </c>
      <c r="Z25" s="73">
        <v>1554</v>
      </c>
      <c r="AA25" s="83">
        <v>243.79</v>
      </c>
      <c r="AB25" s="18">
        <f t="shared" si="0"/>
        <v>5252</v>
      </c>
      <c r="AC25" s="10">
        <f t="shared" si="1"/>
        <v>1330.31</v>
      </c>
    </row>
    <row r="26" spans="1:29" ht="24" customHeight="1" thickBot="1" x14ac:dyDescent="0.3">
      <c r="A26" s="41"/>
      <c r="B26" s="59" t="s">
        <v>75</v>
      </c>
      <c r="C26" s="40" t="s">
        <v>123</v>
      </c>
      <c r="D26" s="68">
        <v>0</v>
      </c>
      <c r="E26" s="9">
        <v>4.33</v>
      </c>
      <c r="F26" s="73">
        <v>0</v>
      </c>
      <c r="G26" s="9">
        <v>4.33</v>
      </c>
      <c r="H26" s="73">
        <v>0</v>
      </c>
      <c r="I26" s="9">
        <v>4.33</v>
      </c>
      <c r="J26" s="73">
        <v>0</v>
      </c>
      <c r="K26" s="9">
        <v>4.33</v>
      </c>
      <c r="L26" s="73">
        <v>0</v>
      </c>
      <c r="M26" s="9">
        <v>4.33</v>
      </c>
      <c r="N26" s="73"/>
      <c r="O26" s="9"/>
      <c r="P26" s="73">
        <v>0</v>
      </c>
      <c r="Q26" s="9">
        <v>4.33</v>
      </c>
      <c r="R26" s="73">
        <v>0</v>
      </c>
      <c r="S26" s="9">
        <v>4.33</v>
      </c>
      <c r="T26" s="73">
        <f>0+0</f>
        <v>0</v>
      </c>
      <c r="U26" s="9">
        <f>4.33+4.33</f>
        <v>8.66</v>
      </c>
      <c r="V26" s="73">
        <v>0</v>
      </c>
      <c r="W26" s="9">
        <v>4.33</v>
      </c>
      <c r="X26" s="73">
        <v>14</v>
      </c>
      <c r="Y26" s="9">
        <v>6.91</v>
      </c>
      <c r="Z26" s="73">
        <v>64</v>
      </c>
      <c r="AA26" s="83">
        <v>10.86</v>
      </c>
      <c r="AB26" s="18">
        <f t="shared" si="0"/>
        <v>78</v>
      </c>
      <c r="AC26" s="10">
        <f t="shared" si="1"/>
        <v>61.069999999999993</v>
      </c>
    </row>
    <row r="27" spans="1:29" ht="24" customHeight="1" thickBot="1" x14ac:dyDescent="0.3">
      <c r="A27" s="41"/>
      <c r="B27" s="59" t="s">
        <v>76</v>
      </c>
      <c r="C27" s="40" t="s">
        <v>124</v>
      </c>
      <c r="D27" s="68">
        <v>70</v>
      </c>
      <c r="E27" s="9">
        <v>8.0500000000000007</v>
      </c>
      <c r="F27" s="73">
        <v>70</v>
      </c>
      <c r="G27" s="9">
        <v>8.0500000000000007</v>
      </c>
      <c r="H27" s="73">
        <v>70</v>
      </c>
      <c r="I27" s="9">
        <v>8.0500000000000007</v>
      </c>
      <c r="J27" s="73">
        <v>70</v>
      </c>
      <c r="K27" s="9">
        <v>8.0500000000000007</v>
      </c>
      <c r="L27" s="73">
        <v>70</v>
      </c>
      <c r="M27" s="9">
        <v>8.0500000000000007</v>
      </c>
      <c r="N27" s="73"/>
      <c r="O27" s="9"/>
      <c r="P27" s="73">
        <v>70</v>
      </c>
      <c r="Q27" s="9">
        <v>8.0500000000000007</v>
      </c>
      <c r="R27" s="73">
        <v>70</v>
      </c>
      <c r="S27" s="9">
        <v>8</v>
      </c>
      <c r="T27" s="73">
        <f>70+70</f>
        <v>140</v>
      </c>
      <c r="U27" s="9">
        <f>9.56+9.56</f>
        <v>19.12</v>
      </c>
      <c r="V27" s="73">
        <v>70</v>
      </c>
      <c r="W27" s="9">
        <v>9.65</v>
      </c>
      <c r="X27" s="73">
        <v>70</v>
      </c>
      <c r="Y27" s="9">
        <v>10.050000000000001</v>
      </c>
      <c r="Z27" s="73">
        <v>70</v>
      </c>
      <c r="AA27" s="83">
        <v>10.06</v>
      </c>
      <c r="AB27" s="18">
        <f t="shared" si="0"/>
        <v>840</v>
      </c>
      <c r="AC27" s="10">
        <f t="shared" si="1"/>
        <v>105.18</v>
      </c>
    </row>
    <row r="28" spans="1:29" ht="24" customHeight="1" thickBot="1" x14ac:dyDescent="0.3">
      <c r="A28" s="41"/>
      <c r="B28" s="59" t="s">
        <v>77</v>
      </c>
      <c r="C28" s="40" t="s">
        <v>78</v>
      </c>
      <c r="D28" s="68">
        <v>2831</v>
      </c>
      <c r="E28" s="9">
        <v>276.58</v>
      </c>
      <c r="F28" s="73">
        <v>1272</v>
      </c>
      <c r="G28" s="9">
        <v>174.74</v>
      </c>
      <c r="H28" s="73">
        <v>977</v>
      </c>
      <c r="I28" s="9">
        <v>118.27</v>
      </c>
      <c r="J28" s="73">
        <v>1279</v>
      </c>
      <c r="K28" s="9">
        <v>192.65</v>
      </c>
      <c r="L28" s="73">
        <v>869</v>
      </c>
      <c r="M28" s="9">
        <v>204.3</v>
      </c>
      <c r="N28" s="73"/>
      <c r="O28" s="9"/>
      <c r="P28" s="73">
        <v>781</v>
      </c>
      <c r="Q28" s="9">
        <v>153.19</v>
      </c>
      <c r="R28" s="73">
        <v>1331</v>
      </c>
      <c r="S28" s="9">
        <v>189.69</v>
      </c>
      <c r="T28" s="73">
        <f>494+1057</f>
        <v>1551</v>
      </c>
      <c r="U28" s="9">
        <f>136.51+183.51</f>
        <v>320.02</v>
      </c>
      <c r="V28" s="73">
        <v>2121</v>
      </c>
      <c r="W28" s="9">
        <v>278.64</v>
      </c>
      <c r="X28" s="73">
        <v>3330</v>
      </c>
      <c r="Y28" s="9">
        <v>385.86</v>
      </c>
      <c r="Z28" s="73">
        <v>2739</v>
      </c>
      <c r="AA28" s="83">
        <v>323.91000000000003</v>
      </c>
      <c r="AB28" s="18">
        <f t="shared" si="0"/>
        <v>19081</v>
      </c>
      <c r="AC28" s="10">
        <f t="shared" si="1"/>
        <v>2617.85</v>
      </c>
    </row>
    <row r="29" spans="1:29" ht="20.25" customHeight="1" thickBot="1" x14ac:dyDescent="0.3">
      <c r="A29" s="41"/>
      <c r="B29" s="59" t="s">
        <v>79</v>
      </c>
      <c r="C29" s="40" t="s">
        <v>80</v>
      </c>
      <c r="D29" s="68">
        <v>210</v>
      </c>
      <c r="E29" s="9">
        <v>24.16</v>
      </c>
      <c r="F29" s="73">
        <v>210</v>
      </c>
      <c r="G29" s="9">
        <v>24.16</v>
      </c>
      <c r="H29" s="73">
        <v>210</v>
      </c>
      <c r="I29" s="9">
        <v>25.47</v>
      </c>
      <c r="J29" s="73">
        <v>210</v>
      </c>
      <c r="K29" s="9">
        <v>25.47</v>
      </c>
      <c r="L29" s="73">
        <v>210</v>
      </c>
      <c r="M29" s="9">
        <v>25.47</v>
      </c>
      <c r="N29" s="73"/>
      <c r="O29" s="9"/>
      <c r="P29" s="73">
        <v>210</v>
      </c>
      <c r="Q29" s="9">
        <v>25.47</v>
      </c>
      <c r="R29" s="73">
        <v>210</v>
      </c>
      <c r="S29" s="9">
        <v>25.3</v>
      </c>
      <c r="T29" s="73">
        <f>210+210</f>
        <v>420</v>
      </c>
      <c r="U29" s="9">
        <f>30.38+28.7</f>
        <v>59.08</v>
      </c>
      <c r="V29" s="73">
        <v>210</v>
      </c>
      <c r="W29" s="9">
        <v>28.96</v>
      </c>
      <c r="X29" s="73">
        <v>210</v>
      </c>
      <c r="Y29" s="9">
        <v>30.12</v>
      </c>
      <c r="Z29" s="73">
        <v>210</v>
      </c>
      <c r="AA29" s="83">
        <v>30.16</v>
      </c>
      <c r="AB29" s="18">
        <f t="shared" si="0"/>
        <v>2520</v>
      </c>
      <c r="AC29" s="10">
        <f t="shared" si="1"/>
        <v>323.82</v>
      </c>
    </row>
    <row r="30" spans="1:29" ht="20.25" customHeight="1" thickBot="1" x14ac:dyDescent="0.3">
      <c r="A30" s="41"/>
      <c r="B30" s="59" t="s">
        <v>121</v>
      </c>
      <c r="C30" s="40" t="s">
        <v>122</v>
      </c>
      <c r="D30" s="68">
        <v>275</v>
      </c>
      <c r="E30" s="9">
        <v>61.32</v>
      </c>
      <c r="F30" s="73">
        <v>416</v>
      </c>
      <c r="G30" s="9">
        <v>146</v>
      </c>
      <c r="H30" s="73">
        <v>12</v>
      </c>
      <c r="I30" s="9">
        <v>11.51</v>
      </c>
      <c r="J30" s="73">
        <v>61</v>
      </c>
      <c r="K30" s="9">
        <v>33.44</v>
      </c>
      <c r="L30" s="73">
        <v>32</v>
      </c>
      <c r="M30" s="9">
        <v>36.869999999999997</v>
      </c>
      <c r="N30" s="73"/>
      <c r="O30" s="9"/>
      <c r="P30" s="73">
        <v>12</v>
      </c>
      <c r="Q30" s="9">
        <v>11.51</v>
      </c>
      <c r="R30" s="73">
        <v>34</v>
      </c>
      <c r="S30" s="9">
        <v>46.44</v>
      </c>
      <c r="T30" s="73">
        <f>14+14</f>
        <v>28</v>
      </c>
      <c r="U30" s="9">
        <f>11.59+11.59</f>
        <v>23.18</v>
      </c>
      <c r="V30" s="73">
        <v>14</v>
      </c>
      <c r="W30" s="9">
        <v>15.36</v>
      </c>
      <c r="X30" s="73">
        <v>351</v>
      </c>
      <c r="Y30" s="9">
        <v>136.13</v>
      </c>
      <c r="Z30" s="73">
        <v>514</v>
      </c>
      <c r="AA30" s="83">
        <v>163.47999999999999</v>
      </c>
      <c r="AB30" s="18">
        <f t="shared" si="0"/>
        <v>1749</v>
      </c>
      <c r="AC30" s="10">
        <f t="shared" si="1"/>
        <v>685.24</v>
      </c>
    </row>
    <row r="31" spans="1:29" ht="20.25" customHeight="1" thickBot="1" x14ac:dyDescent="0.3">
      <c r="A31" s="41"/>
      <c r="B31" s="59" t="s">
        <v>81</v>
      </c>
      <c r="C31" s="40" t="s">
        <v>82</v>
      </c>
      <c r="D31" s="68">
        <v>310</v>
      </c>
      <c r="E31" s="9">
        <v>27.98</v>
      </c>
      <c r="F31" s="73">
        <v>310</v>
      </c>
      <c r="G31" s="9">
        <v>27.98</v>
      </c>
      <c r="H31" s="73">
        <v>310</v>
      </c>
      <c r="I31" s="9">
        <v>27.98</v>
      </c>
      <c r="J31" s="73">
        <v>310</v>
      </c>
      <c r="K31" s="9">
        <v>27.98</v>
      </c>
      <c r="L31" s="73">
        <v>310</v>
      </c>
      <c r="M31" s="9">
        <v>27.98</v>
      </c>
      <c r="N31" s="73"/>
      <c r="O31" s="9"/>
      <c r="P31" s="73">
        <v>310</v>
      </c>
      <c r="Q31" s="9">
        <v>27.98</v>
      </c>
      <c r="R31" s="73">
        <v>310</v>
      </c>
      <c r="S31" s="9">
        <v>27.77</v>
      </c>
      <c r="T31" s="73">
        <f>310+310</f>
        <v>620</v>
      </c>
      <c r="U31" s="9">
        <f>32.11+32.11</f>
        <v>64.22</v>
      </c>
      <c r="V31" s="73">
        <v>310</v>
      </c>
      <c r="W31" s="9">
        <v>32.49</v>
      </c>
      <c r="X31" s="73">
        <v>310</v>
      </c>
      <c r="Y31" s="9">
        <v>34.22</v>
      </c>
      <c r="Z31" s="73">
        <v>310</v>
      </c>
      <c r="AA31" s="83">
        <v>34.28</v>
      </c>
      <c r="AB31" s="18">
        <f t="shared" si="0"/>
        <v>3720</v>
      </c>
      <c r="AC31" s="10">
        <f t="shared" si="1"/>
        <v>360.86</v>
      </c>
    </row>
    <row r="32" spans="1:29" ht="20.25" customHeight="1" thickBot="1" x14ac:dyDescent="0.3">
      <c r="A32" s="41"/>
      <c r="B32" s="59" t="s">
        <v>83</v>
      </c>
      <c r="C32" s="40" t="s">
        <v>84</v>
      </c>
      <c r="D32" s="68">
        <v>4769</v>
      </c>
      <c r="E32" s="9">
        <v>265.12</v>
      </c>
      <c r="F32" s="73">
        <v>4236</v>
      </c>
      <c r="G32" s="9">
        <v>247.25</v>
      </c>
      <c r="H32" s="73">
        <v>4180</v>
      </c>
      <c r="I32" s="9">
        <v>237.3</v>
      </c>
      <c r="J32" s="73">
        <v>4881</v>
      </c>
      <c r="K32" s="9">
        <v>265.85000000000002</v>
      </c>
      <c r="L32" s="73">
        <v>4842</v>
      </c>
      <c r="M32" s="9">
        <v>265.82</v>
      </c>
      <c r="N32" s="73"/>
      <c r="O32" s="9"/>
      <c r="P32" s="73">
        <v>4390</v>
      </c>
      <c r="Q32" s="9">
        <v>248.16</v>
      </c>
      <c r="R32" s="73">
        <v>4405</v>
      </c>
      <c r="S32" s="9">
        <v>254.34</v>
      </c>
      <c r="T32" s="73">
        <f>4025+4808</f>
        <v>8833</v>
      </c>
      <c r="U32" s="9">
        <f>238.86+274.09</f>
        <v>512.95000000000005</v>
      </c>
      <c r="V32" s="73">
        <v>4759</v>
      </c>
      <c r="W32" s="9">
        <v>284.85000000000002</v>
      </c>
      <c r="X32" s="73">
        <v>4880</v>
      </c>
      <c r="Y32" s="9">
        <v>341.19</v>
      </c>
      <c r="Z32" s="73">
        <v>5256</v>
      </c>
      <c r="AA32" s="83">
        <v>348.87</v>
      </c>
      <c r="AB32" s="18">
        <f t="shared" si="0"/>
        <v>55431</v>
      </c>
      <c r="AC32" s="10">
        <f t="shared" si="1"/>
        <v>3271.7</v>
      </c>
    </row>
    <row r="33" spans="1:30" ht="20.25" customHeight="1" thickBot="1" x14ac:dyDescent="0.3">
      <c r="A33" s="41"/>
      <c r="B33" s="59" t="s">
        <v>86</v>
      </c>
      <c r="C33" s="40" t="s">
        <v>85</v>
      </c>
      <c r="D33" s="68">
        <v>350</v>
      </c>
      <c r="E33" s="9">
        <v>40.25</v>
      </c>
      <c r="F33" s="73">
        <v>350</v>
      </c>
      <c r="G33" s="9">
        <v>40.25</v>
      </c>
      <c r="H33" s="73">
        <v>350</v>
      </c>
      <c r="I33" s="9">
        <v>40.25</v>
      </c>
      <c r="J33" s="73">
        <v>350</v>
      </c>
      <c r="K33" s="9">
        <v>40.25</v>
      </c>
      <c r="L33" s="73">
        <v>350</v>
      </c>
      <c r="M33" s="9">
        <v>40.25</v>
      </c>
      <c r="N33" s="73"/>
      <c r="O33" s="9"/>
      <c r="P33" s="73">
        <v>350</v>
      </c>
      <c r="Q33" s="9">
        <v>40.25</v>
      </c>
      <c r="R33" s="73">
        <v>350</v>
      </c>
      <c r="S33" s="9">
        <v>40.01</v>
      </c>
      <c r="T33" s="73">
        <f>350+350</f>
        <v>700</v>
      </c>
      <c r="U33" s="9">
        <f>47.85+47.85</f>
        <v>95.7</v>
      </c>
      <c r="V33" s="73">
        <v>350</v>
      </c>
      <c r="W33" s="9">
        <v>48.28</v>
      </c>
      <c r="X33" s="73">
        <v>350</v>
      </c>
      <c r="Y33" s="9">
        <v>50.22</v>
      </c>
      <c r="Z33" s="73">
        <v>350</v>
      </c>
      <c r="AA33" s="83">
        <v>50.29</v>
      </c>
      <c r="AB33" s="18">
        <f t="shared" si="0"/>
        <v>4200</v>
      </c>
      <c r="AC33" s="10">
        <f t="shared" si="1"/>
        <v>526</v>
      </c>
    </row>
    <row r="34" spans="1:30" ht="20.25" customHeight="1" thickBot="1" x14ac:dyDescent="0.3">
      <c r="A34" s="41"/>
      <c r="B34" s="59" t="s">
        <v>88</v>
      </c>
      <c r="C34" s="40" t="s">
        <v>87</v>
      </c>
      <c r="D34" s="68">
        <v>1221</v>
      </c>
      <c r="E34" s="9">
        <v>122.09</v>
      </c>
      <c r="F34" s="73">
        <v>335</v>
      </c>
      <c r="G34" s="9">
        <v>185.59</v>
      </c>
      <c r="H34" s="73">
        <v>668</v>
      </c>
      <c r="I34" s="9">
        <v>217.55</v>
      </c>
      <c r="J34" s="73">
        <v>1110</v>
      </c>
      <c r="K34" s="9">
        <v>225.6</v>
      </c>
      <c r="L34" s="73">
        <v>2065</v>
      </c>
      <c r="M34" s="9">
        <v>268.36</v>
      </c>
      <c r="N34" s="73"/>
      <c r="O34" s="9"/>
      <c r="P34" s="73">
        <v>1599</v>
      </c>
      <c r="Q34" s="9">
        <v>249.37</v>
      </c>
      <c r="R34" s="73">
        <v>2835</v>
      </c>
      <c r="S34" s="9">
        <v>292.44</v>
      </c>
      <c r="T34" s="73">
        <f>711+547</f>
        <v>1258</v>
      </c>
      <c r="U34" s="9">
        <f>219.19+185.96</f>
        <v>405.15</v>
      </c>
      <c r="V34" s="73">
        <v>622</v>
      </c>
      <c r="W34" s="9">
        <v>230.1</v>
      </c>
      <c r="X34" s="73">
        <v>1061</v>
      </c>
      <c r="Y34" s="9">
        <v>123.56</v>
      </c>
      <c r="Z34" s="73">
        <v>1160</v>
      </c>
      <c r="AA34" s="83">
        <v>132.53</v>
      </c>
      <c r="AB34" s="18">
        <f t="shared" si="0"/>
        <v>13934</v>
      </c>
      <c r="AC34" s="10">
        <f t="shared" si="1"/>
        <v>2452.34</v>
      </c>
    </row>
    <row r="35" spans="1:30" ht="20.25" customHeight="1" thickBot="1" x14ac:dyDescent="0.3">
      <c r="A35" s="41"/>
      <c r="B35" s="59" t="s">
        <v>89</v>
      </c>
      <c r="C35" s="40" t="s">
        <v>90</v>
      </c>
      <c r="D35" s="68">
        <v>0</v>
      </c>
      <c r="E35" s="9">
        <v>4.33</v>
      </c>
      <c r="F35" s="73">
        <v>0</v>
      </c>
      <c r="G35" s="9">
        <v>4.33</v>
      </c>
      <c r="H35" s="73">
        <v>0</v>
      </c>
      <c r="I35" s="9">
        <v>4.33</v>
      </c>
      <c r="J35" s="73">
        <v>0</v>
      </c>
      <c r="K35" s="9">
        <v>4.33</v>
      </c>
      <c r="L35" s="73">
        <v>0</v>
      </c>
      <c r="M35" s="9">
        <v>4.33</v>
      </c>
      <c r="N35" s="73"/>
      <c r="O35" s="9"/>
      <c r="P35" s="73">
        <v>0</v>
      </c>
      <c r="Q35" s="9">
        <v>4.33</v>
      </c>
      <c r="R35" s="73">
        <v>0</v>
      </c>
      <c r="S35" s="9">
        <v>4.33</v>
      </c>
      <c r="T35" s="73">
        <f>40+40</f>
        <v>80</v>
      </c>
      <c r="U35" s="9">
        <f>6.9+284.77</f>
        <v>291.66999999999996</v>
      </c>
      <c r="V35" s="73">
        <v>40</v>
      </c>
      <c r="W35" s="9">
        <v>321.22000000000003</v>
      </c>
      <c r="X35" s="73">
        <v>30.12</v>
      </c>
      <c r="Y35" s="9">
        <v>303.32</v>
      </c>
      <c r="Z35" s="73">
        <v>0</v>
      </c>
      <c r="AA35" s="83">
        <v>14.71</v>
      </c>
      <c r="AB35" s="18">
        <f t="shared" si="0"/>
        <v>150.12</v>
      </c>
      <c r="AC35" s="10">
        <f t="shared" si="1"/>
        <v>961.23</v>
      </c>
    </row>
    <row r="36" spans="1:30" ht="20.25" customHeight="1" thickBot="1" x14ac:dyDescent="0.3">
      <c r="A36" s="41"/>
      <c r="B36" s="59" t="s">
        <v>91</v>
      </c>
      <c r="C36" s="40" t="s">
        <v>92</v>
      </c>
      <c r="D36" s="68">
        <v>7</v>
      </c>
      <c r="E36" s="9">
        <v>4.82</v>
      </c>
      <c r="F36" s="73">
        <v>6</v>
      </c>
      <c r="G36" s="9">
        <v>4.75</v>
      </c>
      <c r="H36" s="73">
        <v>6</v>
      </c>
      <c r="I36" s="9">
        <v>4.75</v>
      </c>
      <c r="J36" s="73">
        <v>7</v>
      </c>
      <c r="K36" s="9">
        <v>4.82</v>
      </c>
      <c r="L36" s="73">
        <v>8</v>
      </c>
      <c r="M36" s="9">
        <v>4.88</v>
      </c>
      <c r="N36" s="73"/>
      <c r="O36" s="9"/>
      <c r="P36" s="73">
        <v>6</v>
      </c>
      <c r="Q36" s="9">
        <v>4.75</v>
      </c>
      <c r="R36" s="73">
        <v>11</v>
      </c>
      <c r="S36" s="9">
        <v>5.07</v>
      </c>
      <c r="T36" s="73">
        <f>6+7</f>
        <v>13</v>
      </c>
      <c r="U36" s="9">
        <f>4.74+4.8</f>
        <v>9.5399999999999991</v>
      </c>
      <c r="V36" s="73">
        <v>6</v>
      </c>
      <c r="W36" s="9">
        <v>6.26</v>
      </c>
      <c r="X36" s="73">
        <v>6</v>
      </c>
      <c r="Y36" s="9">
        <v>6.3</v>
      </c>
      <c r="Z36" s="73">
        <v>6</v>
      </c>
      <c r="AA36" s="83">
        <v>6.3</v>
      </c>
      <c r="AB36" s="18">
        <f t="shared" si="0"/>
        <v>82</v>
      </c>
      <c r="AC36" s="10">
        <f t="shared" si="1"/>
        <v>62.239999999999995</v>
      </c>
    </row>
    <row r="37" spans="1:30" ht="20.25" customHeight="1" thickBot="1" x14ac:dyDescent="0.3">
      <c r="A37" s="41"/>
      <c r="B37" s="59" t="s">
        <v>93</v>
      </c>
      <c r="C37" s="40" t="s">
        <v>94</v>
      </c>
      <c r="D37" s="68">
        <v>1468</v>
      </c>
      <c r="E37" s="9">
        <v>124.28</v>
      </c>
      <c r="F37" s="73">
        <v>1468</v>
      </c>
      <c r="G37" s="9">
        <v>124.28</v>
      </c>
      <c r="H37" s="73">
        <v>1468</v>
      </c>
      <c r="I37" s="9">
        <v>124.28</v>
      </c>
      <c r="J37" s="73">
        <v>1468</v>
      </c>
      <c r="K37" s="9">
        <v>124.28</v>
      </c>
      <c r="L37" s="73">
        <v>1468</v>
      </c>
      <c r="M37" s="9">
        <v>124.28</v>
      </c>
      <c r="N37" s="73"/>
      <c r="O37" s="9"/>
      <c r="P37" s="73">
        <v>1468</v>
      </c>
      <c r="Q37" s="9">
        <v>124.28</v>
      </c>
      <c r="R37" s="73">
        <v>1468</v>
      </c>
      <c r="S37" s="9">
        <v>123.28</v>
      </c>
      <c r="T37" s="73">
        <f>1468+1468</f>
        <v>2936</v>
      </c>
      <c r="U37" s="9">
        <f>141.07+141.07</f>
        <v>282.14</v>
      </c>
      <c r="V37" s="73">
        <v>1468</v>
      </c>
      <c r="W37" s="9">
        <v>142.87</v>
      </c>
      <c r="X37" s="73">
        <v>1468</v>
      </c>
      <c r="Y37" s="9">
        <v>151.18</v>
      </c>
      <c r="Z37" s="73">
        <v>1468</v>
      </c>
      <c r="AA37" s="83">
        <v>151.41</v>
      </c>
      <c r="AB37" s="18">
        <f t="shared" si="0"/>
        <v>17616</v>
      </c>
      <c r="AC37" s="10">
        <f t="shared" si="1"/>
        <v>1596.56</v>
      </c>
    </row>
    <row r="38" spans="1:30" ht="20.25" customHeight="1" thickBot="1" x14ac:dyDescent="0.3">
      <c r="A38" s="41"/>
      <c r="B38" s="59" t="s">
        <v>95</v>
      </c>
      <c r="C38" s="40" t="s">
        <v>96</v>
      </c>
      <c r="D38" s="68">
        <v>267</v>
      </c>
      <c r="E38" s="9">
        <v>21.93</v>
      </c>
      <c r="F38" s="73">
        <v>174</v>
      </c>
      <c r="G38" s="9">
        <v>15.79</v>
      </c>
      <c r="H38" s="73">
        <v>357</v>
      </c>
      <c r="I38" s="9">
        <v>27.82</v>
      </c>
      <c r="J38" s="73">
        <v>221</v>
      </c>
      <c r="K38" s="9">
        <v>18.88</v>
      </c>
      <c r="L38" s="73">
        <v>217</v>
      </c>
      <c r="M38" s="9">
        <v>18.62</v>
      </c>
      <c r="N38" s="73"/>
      <c r="O38" s="9"/>
      <c r="P38" s="73">
        <v>536</v>
      </c>
      <c r="Q38" s="9">
        <v>39.64</v>
      </c>
      <c r="R38" s="73">
        <v>409</v>
      </c>
      <c r="S38" s="9">
        <v>30.8</v>
      </c>
      <c r="T38" s="73">
        <f>197+169</f>
        <v>366</v>
      </c>
      <c r="U38" s="9">
        <f>17.08+15.26</f>
        <v>32.339999999999996</v>
      </c>
      <c r="V38" s="73">
        <v>236</v>
      </c>
      <c r="W38" s="9">
        <v>22.65</v>
      </c>
      <c r="X38" s="73">
        <v>261</v>
      </c>
      <c r="Y38" s="9">
        <v>26.05</v>
      </c>
      <c r="Z38" s="73">
        <v>277</v>
      </c>
      <c r="AA38" s="83">
        <v>27.65</v>
      </c>
      <c r="AB38" s="18">
        <f t="shared" si="0"/>
        <v>3321</v>
      </c>
      <c r="AC38" s="10">
        <f t="shared" si="1"/>
        <v>282.17</v>
      </c>
    </row>
    <row r="39" spans="1:30" ht="20.25" customHeight="1" thickBot="1" x14ac:dyDescent="0.3">
      <c r="A39" s="41"/>
      <c r="B39" s="59" t="s">
        <v>97</v>
      </c>
      <c r="C39" s="40" t="s">
        <v>98</v>
      </c>
      <c r="D39" s="68">
        <v>70</v>
      </c>
      <c r="E39" s="9">
        <v>8</v>
      </c>
      <c r="F39" s="73">
        <v>70</v>
      </c>
      <c r="G39" s="9">
        <v>8</v>
      </c>
      <c r="H39" s="73">
        <v>70</v>
      </c>
      <c r="I39" s="9">
        <v>8</v>
      </c>
      <c r="J39" s="73">
        <v>70</v>
      </c>
      <c r="K39" s="9">
        <v>8</v>
      </c>
      <c r="L39" s="73">
        <v>70</v>
      </c>
      <c r="M39" s="9">
        <v>8</v>
      </c>
      <c r="N39" s="73"/>
      <c r="O39" s="9"/>
      <c r="P39" s="73">
        <v>70</v>
      </c>
      <c r="Q39" s="9">
        <v>8</v>
      </c>
      <c r="R39" s="73">
        <v>70</v>
      </c>
      <c r="S39" s="9">
        <v>7.95</v>
      </c>
      <c r="T39" s="73">
        <f>70+70</f>
        <v>140</v>
      </c>
      <c r="U39" s="9">
        <f>9.5+9.5</f>
        <v>19</v>
      </c>
      <c r="V39" s="73">
        <v>70</v>
      </c>
      <c r="W39" s="9">
        <v>9.59</v>
      </c>
      <c r="X39" s="73">
        <v>70</v>
      </c>
      <c r="Y39" s="9">
        <v>9.99</v>
      </c>
      <c r="Z39" s="73">
        <v>70</v>
      </c>
      <c r="AA39" s="83">
        <v>10.01</v>
      </c>
      <c r="AB39" s="18">
        <f t="shared" si="0"/>
        <v>840</v>
      </c>
      <c r="AC39" s="10">
        <f t="shared" si="1"/>
        <v>104.54</v>
      </c>
    </row>
    <row r="40" spans="1:30" ht="20.25" customHeight="1" thickBot="1" x14ac:dyDescent="0.3">
      <c r="A40" s="41"/>
      <c r="B40" s="59" t="s">
        <v>99</v>
      </c>
      <c r="C40" s="60" t="s">
        <v>100</v>
      </c>
      <c r="D40" s="68">
        <v>16800</v>
      </c>
      <c r="E40" s="9">
        <v>1132.3499999999999</v>
      </c>
      <c r="F40" s="73">
        <v>9040</v>
      </c>
      <c r="G40" s="9">
        <v>688.94</v>
      </c>
      <c r="H40" s="73">
        <v>8240</v>
      </c>
      <c r="I40" s="9">
        <v>673.21</v>
      </c>
      <c r="J40" s="73">
        <v>7040</v>
      </c>
      <c r="K40" s="9">
        <v>468</v>
      </c>
      <c r="L40" s="73">
        <v>5040</v>
      </c>
      <c r="M40" s="9">
        <v>348.2</v>
      </c>
      <c r="N40" s="73"/>
      <c r="O40" s="9"/>
      <c r="P40" s="73">
        <v>5040</v>
      </c>
      <c r="Q40" s="9">
        <v>343.6</v>
      </c>
      <c r="R40" s="73">
        <v>4640</v>
      </c>
      <c r="S40" s="9">
        <v>353.51</v>
      </c>
      <c r="T40" s="73">
        <f>6240+6560</f>
        <v>12800</v>
      </c>
      <c r="U40" s="9">
        <f>450.2+575.25</f>
        <v>1025.45</v>
      </c>
      <c r="V40" s="73">
        <v>8400</v>
      </c>
      <c r="W40" s="9">
        <v>729.3</v>
      </c>
      <c r="X40" s="73">
        <v>13840</v>
      </c>
      <c r="Y40" s="9">
        <v>1198.32</v>
      </c>
      <c r="Z40" s="73">
        <v>14080</v>
      </c>
      <c r="AA40" s="83">
        <v>1209.6199999999999</v>
      </c>
      <c r="AB40" s="18">
        <f t="shared" si="0"/>
        <v>104960</v>
      </c>
      <c r="AC40" s="10">
        <f t="shared" si="1"/>
        <v>8170.4999999999991</v>
      </c>
    </row>
    <row r="41" spans="1:30" ht="21" customHeight="1" thickBot="1" x14ac:dyDescent="0.3">
      <c r="A41" s="41"/>
      <c r="B41" s="64" t="s">
        <v>101</v>
      </c>
      <c r="C41" s="40" t="s">
        <v>102</v>
      </c>
      <c r="D41" s="68">
        <v>89</v>
      </c>
      <c r="E41" s="9">
        <v>10.3</v>
      </c>
      <c r="F41" s="73">
        <v>63</v>
      </c>
      <c r="G41" s="9">
        <v>8.5500000000000007</v>
      </c>
      <c r="H41" s="73">
        <v>56</v>
      </c>
      <c r="I41" s="9">
        <v>7.96</v>
      </c>
      <c r="J41" s="73">
        <v>62</v>
      </c>
      <c r="K41" s="9">
        <v>9.57</v>
      </c>
      <c r="L41" s="73">
        <v>133</v>
      </c>
      <c r="M41" s="9">
        <v>13.73</v>
      </c>
      <c r="N41" s="73"/>
      <c r="O41" s="9"/>
      <c r="P41" s="73">
        <v>120</v>
      </c>
      <c r="Q41" s="9">
        <v>12.63</v>
      </c>
      <c r="R41" s="73">
        <v>648</v>
      </c>
      <c r="S41" s="9">
        <v>58.07</v>
      </c>
      <c r="T41" s="73">
        <f>49+54</f>
        <v>103</v>
      </c>
      <c r="U41" s="9">
        <f>7.09+7.42</f>
        <v>14.51</v>
      </c>
      <c r="V41" s="73">
        <v>122</v>
      </c>
      <c r="W41" s="9">
        <v>14.14</v>
      </c>
      <c r="X41" s="73">
        <v>477</v>
      </c>
      <c r="Y41" s="9">
        <v>45.09</v>
      </c>
      <c r="Z41" s="73">
        <v>548</v>
      </c>
      <c r="AA41" s="83">
        <v>51.12</v>
      </c>
      <c r="AB41" s="18">
        <f t="shared" si="0"/>
        <v>2421</v>
      </c>
      <c r="AC41" s="10">
        <f t="shared" si="1"/>
        <v>245.67</v>
      </c>
    </row>
    <row r="42" spans="1:30" ht="20.25" customHeight="1" thickBot="1" x14ac:dyDescent="0.3">
      <c r="A42" s="41"/>
      <c r="B42" s="64" t="s">
        <v>34</v>
      </c>
      <c r="C42" s="60" t="s">
        <v>41</v>
      </c>
      <c r="D42" s="68"/>
      <c r="E42" s="9"/>
      <c r="F42" s="73">
        <v>8</v>
      </c>
      <c r="G42" s="9">
        <v>4.8499999999999996</v>
      </c>
      <c r="H42" s="73">
        <v>8</v>
      </c>
      <c r="I42" s="9">
        <v>4.8499999999999996</v>
      </c>
      <c r="J42" s="73">
        <v>9</v>
      </c>
      <c r="K42" s="9">
        <v>4.91</v>
      </c>
      <c r="L42" s="73">
        <v>10</v>
      </c>
      <c r="M42" s="9">
        <v>4.97</v>
      </c>
      <c r="N42" s="73">
        <v>8</v>
      </c>
      <c r="O42" s="9">
        <v>4.8499999999999996</v>
      </c>
      <c r="P42" s="73">
        <v>8</v>
      </c>
      <c r="Q42" s="9">
        <v>4.83</v>
      </c>
      <c r="R42" s="73"/>
      <c r="S42" s="9"/>
      <c r="T42" s="73">
        <f>0+83</f>
        <v>83</v>
      </c>
      <c r="U42" s="9">
        <f>4.91+9.69</f>
        <v>14.6</v>
      </c>
      <c r="V42" s="73">
        <v>28</v>
      </c>
      <c r="W42" s="9">
        <v>7.8</v>
      </c>
      <c r="X42" s="73">
        <v>9</v>
      </c>
      <c r="Y42" s="9">
        <v>6.5</v>
      </c>
      <c r="Z42" s="73">
        <v>8</v>
      </c>
      <c r="AA42" s="83">
        <v>6.43</v>
      </c>
      <c r="AB42" s="18">
        <f t="shared" si="0"/>
        <v>179</v>
      </c>
      <c r="AC42" s="10">
        <f t="shared" si="1"/>
        <v>64.59</v>
      </c>
    </row>
    <row r="43" spans="1:30" ht="21" customHeight="1" thickBot="1" x14ac:dyDescent="0.3">
      <c r="A43" s="82" t="s">
        <v>104</v>
      </c>
      <c r="B43" s="66">
        <v>107500</v>
      </c>
      <c r="C43" s="38" t="s">
        <v>105</v>
      </c>
      <c r="D43" s="70">
        <v>2276</v>
      </c>
      <c r="E43" s="61">
        <v>262.92</v>
      </c>
      <c r="F43" s="78">
        <v>2017</v>
      </c>
      <c r="G43" s="63">
        <v>225.23</v>
      </c>
      <c r="H43" s="78">
        <f>1996+1993</f>
        <v>3989</v>
      </c>
      <c r="I43" s="63">
        <f>256.54+249.65</f>
        <v>506.19000000000005</v>
      </c>
      <c r="J43" s="78">
        <v>1927</v>
      </c>
      <c r="K43" s="63">
        <v>252.94</v>
      </c>
      <c r="L43" s="78">
        <v>0</v>
      </c>
      <c r="M43" s="63">
        <v>0</v>
      </c>
      <c r="N43" s="78">
        <v>1890</v>
      </c>
      <c r="O43" s="63">
        <v>248.96</v>
      </c>
      <c r="P43" s="78">
        <f>1638+1701</f>
        <v>3339</v>
      </c>
      <c r="Q43" s="63">
        <f>221.17+248.77</f>
        <v>469.94</v>
      </c>
      <c r="R43" s="78">
        <v>1511</v>
      </c>
      <c r="S43" s="63">
        <v>233.32</v>
      </c>
      <c r="T43" s="78">
        <v>1555</v>
      </c>
      <c r="U43" s="63">
        <v>235.53</v>
      </c>
      <c r="V43" s="78">
        <v>1978</v>
      </c>
      <c r="W43" s="63">
        <v>169.96</v>
      </c>
      <c r="X43" s="62"/>
      <c r="Y43" s="63"/>
      <c r="Z43" s="78">
        <f>2021+2313</f>
        <v>4334</v>
      </c>
      <c r="AA43" s="86">
        <f>295.37+331.51</f>
        <v>626.88</v>
      </c>
      <c r="AB43" s="18">
        <f t="shared" si="0"/>
        <v>24816</v>
      </c>
      <c r="AC43" s="10">
        <f t="shared" si="1"/>
        <v>3231.8700000000003</v>
      </c>
    </row>
    <row r="44" spans="1:30" ht="36.75" customHeight="1" thickBot="1" x14ac:dyDescent="0.3">
      <c r="A44" s="42"/>
      <c r="B44" s="65"/>
      <c r="C44" s="43" t="s">
        <v>19</v>
      </c>
      <c r="D44" s="71">
        <f t="shared" ref="D44:O44" si="2">SUM(D4:D43)</f>
        <v>42192</v>
      </c>
      <c r="E44" s="19">
        <f t="shared" si="2"/>
        <v>3432.22</v>
      </c>
      <c r="F44" s="79">
        <f t="shared" si="2"/>
        <v>25767</v>
      </c>
      <c r="G44" s="19">
        <f t="shared" si="2"/>
        <v>2672</v>
      </c>
      <c r="H44" s="71">
        <f t="shared" si="2"/>
        <v>28383</v>
      </c>
      <c r="I44" s="19">
        <f t="shared" si="2"/>
        <v>2892.13</v>
      </c>
      <c r="J44" s="80">
        <f t="shared" si="2"/>
        <v>30111</v>
      </c>
      <c r="K44" s="19">
        <f t="shared" si="2"/>
        <v>2751.06</v>
      </c>
      <c r="L44" s="79">
        <f t="shared" si="2"/>
        <v>29246</v>
      </c>
      <c r="M44" s="19">
        <f t="shared" si="2"/>
        <v>2558.91</v>
      </c>
      <c r="N44" s="79">
        <f t="shared" si="2"/>
        <v>1898</v>
      </c>
      <c r="O44" s="19">
        <f t="shared" si="2"/>
        <v>253.81</v>
      </c>
      <c r="P44" s="79">
        <f>SUM(R4:R43)</f>
        <v>25625</v>
      </c>
      <c r="Q44" s="19">
        <f>SUM(Q4:Q43)</f>
        <v>2830.02</v>
      </c>
      <c r="R44" s="79">
        <f t="shared" ref="R44:W44" si="3">SUM(R4:R43)</f>
        <v>25625</v>
      </c>
      <c r="S44" s="19">
        <f t="shared" si="3"/>
        <v>2520.08</v>
      </c>
      <c r="T44" s="21">
        <f t="shared" si="3"/>
        <v>41410.800000000003</v>
      </c>
      <c r="U44" s="19">
        <f t="shared" si="3"/>
        <v>5306.2099999999991</v>
      </c>
      <c r="V44" s="21">
        <f t="shared" si="3"/>
        <v>31204</v>
      </c>
      <c r="W44" s="19">
        <f t="shared" si="3"/>
        <v>3830.9100000000003</v>
      </c>
      <c r="X44" s="21">
        <f t="shared" ref="X44:AC44" si="4">SUM(X4:X43)</f>
        <v>40932.119999999995</v>
      </c>
      <c r="Y44" s="19">
        <f t="shared" si="4"/>
        <v>4291.58</v>
      </c>
      <c r="Z44" s="21">
        <f t="shared" si="4"/>
        <v>46070</v>
      </c>
      <c r="AA44" s="19">
        <f t="shared" si="4"/>
        <v>4697.8899999999994</v>
      </c>
      <c r="AB44" s="18">
        <f t="shared" si="4"/>
        <v>371789.92</v>
      </c>
      <c r="AC44" s="10">
        <f t="shared" si="4"/>
        <v>38036.82</v>
      </c>
      <c r="AD44" s="11">
        <f>E44+G44+I44+K44+M44+O44+Q44+S44+U44+W44+Y44+AA44</f>
        <v>38036.819999999992</v>
      </c>
    </row>
    <row r="45" spans="1:30" ht="18" customHeight="1" x14ac:dyDescent="0.25">
      <c r="A45" s="44" t="s">
        <v>17</v>
      </c>
      <c r="B45" s="39" t="s">
        <v>103</v>
      </c>
      <c r="C45" s="45"/>
      <c r="D45" s="72"/>
      <c r="E45" s="14"/>
      <c r="F45" s="72"/>
      <c r="G45" s="15"/>
      <c r="H45" s="72"/>
      <c r="I45" s="15"/>
      <c r="J45" s="72"/>
      <c r="K45" s="15"/>
      <c r="L45" s="72"/>
      <c r="M45" s="15"/>
      <c r="N45" s="72"/>
      <c r="O45" s="15"/>
      <c r="P45" s="13"/>
      <c r="Q45" s="15"/>
      <c r="R45" s="13"/>
      <c r="S45" s="15"/>
      <c r="T45" s="13"/>
      <c r="U45" s="15"/>
      <c r="V45" s="13"/>
      <c r="W45" s="15"/>
      <c r="X45" s="13"/>
      <c r="Y45" s="15"/>
      <c r="Z45" s="13"/>
      <c r="AA45" s="15"/>
      <c r="AB45" s="18"/>
      <c r="AC45" s="10"/>
    </row>
    <row r="46" spans="1:30" ht="18" customHeight="1" thickBot="1" x14ac:dyDescent="0.3">
      <c r="A46" s="46"/>
      <c r="B46" s="39">
        <v>1248038</v>
      </c>
      <c r="C46" s="47" t="s">
        <v>100</v>
      </c>
      <c r="D46" s="73">
        <v>7</v>
      </c>
      <c r="E46" s="8">
        <v>53.12</v>
      </c>
      <c r="F46" s="73">
        <v>226</v>
      </c>
      <c r="G46" s="9">
        <v>183.33</v>
      </c>
      <c r="H46" s="73">
        <v>565</v>
      </c>
      <c r="I46" s="9">
        <v>436.74</v>
      </c>
      <c r="J46" s="73">
        <v>950</v>
      </c>
      <c r="K46" s="9">
        <v>669.51</v>
      </c>
      <c r="L46" s="73">
        <v>723</v>
      </c>
      <c r="M46" s="9">
        <v>528.26</v>
      </c>
      <c r="N46" s="73">
        <v>928</v>
      </c>
      <c r="O46" s="9">
        <v>626.87</v>
      </c>
      <c r="P46" s="73">
        <v>142</v>
      </c>
      <c r="Q46" s="9">
        <v>154.57</v>
      </c>
      <c r="R46" s="73">
        <v>22</v>
      </c>
      <c r="S46" s="9">
        <v>72.760000000000005</v>
      </c>
      <c r="T46" s="7">
        <v>126</v>
      </c>
      <c r="U46" s="9">
        <v>149.44999999999999</v>
      </c>
      <c r="V46" s="7">
        <v>16</v>
      </c>
      <c r="W46" s="9">
        <v>69.400000000000006</v>
      </c>
      <c r="X46" s="7">
        <v>11</v>
      </c>
      <c r="Y46" s="9">
        <v>53.75</v>
      </c>
      <c r="Z46" s="7">
        <v>11</v>
      </c>
      <c r="AA46" s="9">
        <v>66</v>
      </c>
      <c r="AB46" s="18">
        <f t="shared" ref="AB46" si="5">D46+F46+H46+J46+L46+N46+P46+R46+T46+V46+X46+Z46</f>
        <v>3727</v>
      </c>
      <c r="AC46" s="10">
        <f t="shared" ref="AC46" si="6">E46+G46+I46+K46+M46+O46+Q46+S46+U46+W46+Y46+AA46</f>
        <v>3063.76</v>
      </c>
    </row>
    <row r="47" spans="1:30" ht="39.75" customHeight="1" thickBot="1" x14ac:dyDescent="0.3">
      <c r="A47" s="48"/>
      <c r="B47" s="39"/>
      <c r="C47" s="49" t="s">
        <v>20</v>
      </c>
      <c r="D47" s="71">
        <f t="shared" ref="D47:AC47" si="7">SUM(D45:D46)</f>
        <v>7</v>
      </c>
      <c r="E47" s="19">
        <f t="shared" si="7"/>
        <v>53.12</v>
      </c>
      <c r="F47" s="71">
        <f t="shared" si="7"/>
        <v>226</v>
      </c>
      <c r="G47" s="19">
        <f t="shared" si="7"/>
        <v>183.33</v>
      </c>
      <c r="H47" s="71">
        <f t="shared" si="7"/>
        <v>565</v>
      </c>
      <c r="I47" s="19">
        <f t="shared" si="7"/>
        <v>436.74</v>
      </c>
      <c r="J47" s="71">
        <f t="shared" si="7"/>
        <v>950</v>
      </c>
      <c r="K47" s="19">
        <f t="shared" si="7"/>
        <v>669.51</v>
      </c>
      <c r="L47" s="79">
        <f t="shared" si="7"/>
        <v>723</v>
      </c>
      <c r="M47" s="19">
        <f t="shared" si="7"/>
        <v>528.26</v>
      </c>
      <c r="N47" s="71">
        <f t="shared" si="7"/>
        <v>928</v>
      </c>
      <c r="O47" s="19">
        <f t="shared" si="7"/>
        <v>626.87</v>
      </c>
      <c r="P47" s="71">
        <f t="shared" si="7"/>
        <v>142</v>
      </c>
      <c r="Q47" s="19">
        <f t="shared" si="7"/>
        <v>154.57</v>
      </c>
      <c r="R47" s="71">
        <f t="shared" si="7"/>
        <v>22</v>
      </c>
      <c r="S47" s="19">
        <f t="shared" si="7"/>
        <v>72.760000000000005</v>
      </c>
      <c r="T47" s="16">
        <f t="shared" si="7"/>
        <v>126</v>
      </c>
      <c r="U47" s="19">
        <f t="shared" si="7"/>
        <v>149.44999999999999</v>
      </c>
      <c r="V47" s="16">
        <f t="shared" si="7"/>
        <v>16</v>
      </c>
      <c r="W47" s="19">
        <f t="shared" si="7"/>
        <v>69.400000000000006</v>
      </c>
      <c r="X47" s="16">
        <f t="shared" si="7"/>
        <v>11</v>
      </c>
      <c r="Y47" s="19">
        <f t="shared" si="7"/>
        <v>53.75</v>
      </c>
      <c r="Z47" s="16">
        <f t="shared" si="7"/>
        <v>11</v>
      </c>
      <c r="AA47" s="19">
        <f t="shared" si="7"/>
        <v>66</v>
      </c>
      <c r="AB47" s="18">
        <f t="shared" si="7"/>
        <v>3727</v>
      </c>
      <c r="AC47" s="10">
        <f t="shared" si="7"/>
        <v>3063.76</v>
      </c>
      <c r="AD47" s="11">
        <f>E47+G47+I47+K47+M47+O47+Q47+S47+U47+W47+Y47+AA47</f>
        <v>3063.76</v>
      </c>
    </row>
    <row r="48" spans="1:30" ht="36.75" customHeight="1" x14ac:dyDescent="0.25">
      <c r="A48" s="48"/>
      <c r="B48" s="50" t="s">
        <v>18</v>
      </c>
      <c r="C48" s="51"/>
      <c r="D48" s="72"/>
      <c r="E48" s="14"/>
      <c r="F48" s="72"/>
      <c r="G48" s="15"/>
      <c r="H48" s="72"/>
      <c r="I48" s="15"/>
      <c r="J48" s="72"/>
      <c r="K48" s="15"/>
      <c r="L48" s="72"/>
      <c r="M48" s="15"/>
      <c r="N48" s="72"/>
      <c r="O48" s="15"/>
      <c r="P48" s="13"/>
      <c r="Q48" s="15"/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29.25" customHeight="1" x14ac:dyDescent="0.25">
      <c r="A49" s="52" t="s">
        <v>31</v>
      </c>
      <c r="B49" s="53">
        <v>8500</v>
      </c>
      <c r="C49" s="54" t="s">
        <v>106</v>
      </c>
      <c r="D49" s="73">
        <v>0</v>
      </c>
      <c r="E49" s="8">
        <v>215.75</v>
      </c>
      <c r="F49" s="73">
        <v>0</v>
      </c>
      <c r="G49" s="9">
        <v>223.95</v>
      </c>
      <c r="H49" s="73">
        <v>0</v>
      </c>
      <c r="I49" s="9">
        <v>95.2</v>
      </c>
      <c r="J49" s="73">
        <v>0</v>
      </c>
      <c r="K49" s="9">
        <v>95.2</v>
      </c>
      <c r="L49" s="73">
        <v>0</v>
      </c>
      <c r="M49" s="9">
        <v>95.2</v>
      </c>
      <c r="N49" s="73">
        <v>0</v>
      </c>
      <c r="O49" s="9">
        <v>95.2</v>
      </c>
      <c r="P49" s="7">
        <v>0</v>
      </c>
      <c r="Q49" s="9">
        <v>95.2</v>
      </c>
      <c r="R49" s="7">
        <v>0</v>
      </c>
      <c r="S49" s="9">
        <v>71.5</v>
      </c>
      <c r="T49" s="7">
        <v>1000</v>
      </c>
      <c r="U49" s="9">
        <v>71.5</v>
      </c>
      <c r="V49" s="7">
        <v>6000</v>
      </c>
      <c r="W49" s="9">
        <v>82</v>
      </c>
      <c r="X49" s="7">
        <v>0</v>
      </c>
      <c r="Y49" s="9">
        <v>71.5</v>
      </c>
      <c r="Z49" s="7">
        <v>0</v>
      </c>
      <c r="AA49" s="9">
        <v>71.5</v>
      </c>
      <c r="AB49" s="18">
        <f t="shared" ref="AB49:AB56" si="8">D49+F49+H49+J49+L49+N49+P49+R49+T49+V49+X49+Z49</f>
        <v>7000</v>
      </c>
      <c r="AC49" s="10">
        <f>E49+G49+I49+K49+M49+O49+Q49+S49+U49+W49+Y49+AA49</f>
        <v>1283.7000000000003</v>
      </c>
    </row>
    <row r="50" spans="1:30" ht="24.75" customHeight="1" x14ac:dyDescent="0.25">
      <c r="A50" s="54"/>
      <c r="B50" s="53">
        <v>3500</v>
      </c>
      <c r="C50" s="54" t="s">
        <v>107</v>
      </c>
      <c r="D50" s="73">
        <v>0</v>
      </c>
      <c r="E50" s="8">
        <v>47</v>
      </c>
      <c r="F50" s="73">
        <v>0</v>
      </c>
      <c r="G50" s="9">
        <v>47</v>
      </c>
      <c r="H50" s="73">
        <v>0</v>
      </c>
      <c r="I50" s="9">
        <v>47</v>
      </c>
      <c r="J50" s="73">
        <v>0</v>
      </c>
      <c r="K50" s="9">
        <v>47</v>
      </c>
      <c r="L50" s="73">
        <v>0</v>
      </c>
      <c r="M50" s="9">
        <v>47</v>
      </c>
      <c r="N50" s="73">
        <v>0</v>
      </c>
      <c r="O50" s="9">
        <v>47</v>
      </c>
      <c r="P50" s="7">
        <v>1000</v>
      </c>
      <c r="Q50" s="9">
        <v>47</v>
      </c>
      <c r="R50" s="7">
        <v>0</v>
      </c>
      <c r="S50" s="9">
        <v>47</v>
      </c>
      <c r="T50" s="7">
        <v>1000</v>
      </c>
      <c r="U50" s="9">
        <v>47</v>
      </c>
      <c r="V50" s="7">
        <v>0</v>
      </c>
      <c r="W50" s="9">
        <v>47</v>
      </c>
      <c r="X50" s="7">
        <v>0</v>
      </c>
      <c r="Y50" s="9">
        <v>47</v>
      </c>
      <c r="Z50" s="7">
        <v>1000</v>
      </c>
      <c r="AA50" s="9">
        <v>47</v>
      </c>
      <c r="AB50" s="18">
        <f t="shared" si="8"/>
        <v>3000</v>
      </c>
      <c r="AC50" s="10">
        <f t="shared" ref="AC50:AC56" si="9">E50+G50+I50+K50+M50+O50+Q50+S50+U50+W50+Y50+AA50</f>
        <v>564</v>
      </c>
    </row>
    <row r="51" spans="1:30" ht="26.25" customHeight="1" x14ac:dyDescent="0.25">
      <c r="A51" s="52"/>
      <c r="B51" s="53">
        <v>8600</v>
      </c>
      <c r="C51" s="54" t="s">
        <v>108</v>
      </c>
      <c r="D51" s="73">
        <v>34000</v>
      </c>
      <c r="E51" s="8">
        <v>151.75</v>
      </c>
      <c r="F51" s="73">
        <v>32000</v>
      </c>
      <c r="G51" s="9">
        <v>151.75</v>
      </c>
      <c r="H51" s="73">
        <v>30000</v>
      </c>
      <c r="I51" s="9">
        <v>23</v>
      </c>
      <c r="J51" s="73">
        <v>34000</v>
      </c>
      <c r="K51" s="9">
        <v>23</v>
      </c>
      <c r="L51" s="73">
        <v>47000</v>
      </c>
      <c r="M51" s="9">
        <v>23</v>
      </c>
      <c r="N51" s="73">
        <v>20000</v>
      </c>
      <c r="O51" s="9">
        <v>23</v>
      </c>
      <c r="P51" s="7">
        <v>20000</v>
      </c>
      <c r="Q51" s="9">
        <v>23</v>
      </c>
      <c r="R51" s="7">
        <v>11000</v>
      </c>
      <c r="S51" s="9">
        <v>23</v>
      </c>
      <c r="T51" s="7">
        <v>15000</v>
      </c>
      <c r="U51" s="9">
        <v>23</v>
      </c>
      <c r="V51" s="7">
        <v>120000</v>
      </c>
      <c r="W51" s="9">
        <v>23</v>
      </c>
      <c r="X51" s="7">
        <v>31000</v>
      </c>
      <c r="Y51" s="9">
        <v>23</v>
      </c>
      <c r="Z51" s="7">
        <v>34000</v>
      </c>
      <c r="AA51" s="9">
        <v>23</v>
      </c>
      <c r="AB51" s="18">
        <f t="shared" si="8"/>
        <v>428000</v>
      </c>
      <c r="AC51" s="10">
        <f t="shared" si="9"/>
        <v>533.5</v>
      </c>
    </row>
    <row r="52" spans="1:30" ht="22.5" customHeight="1" x14ac:dyDescent="0.25">
      <c r="A52" s="54"/>
      <c r="B52" s="53">
        <v>7900</v>
      </c>
      <c r="C52" s="54" t="s">
        <v>109</v>
      </c>
      <c r="D52" s="73">
        <v>2000</v>
      </c>
      <c r="E52" s="8">
        <v>61.45</v>
      </c>
      <c r="F52" s="73">
        <v>0</v>
      </c>
      <c r="G52" s="9">
        <v>61.45</v>
      </c>
      <c r="H52" s="73">
        <v>1000</v>
      </c>
      <c r="I52" s="9">
        <v>61.45</v>
      </c>
      <c r="J52" s="73">
        <v>1000</v>
      </c>
      <c r="K52" s="9">
        <v>61.45</v>
      </c>
      <c r="L52" s="77">
        <v>0</v>
      </c>
      <c r="M52" s="9">
        <v>61.45</v>
      </c>
      <c r="N52" s="77">
        <v>2000</v>
      </c>
      <c r="O52" s="9">
        <v>61.45</v>
      </c>
      <c r="P52" s="7">
        <v>0</v>
      </c>
      <c r="Q52" s="9">
        <v>61.45</v>
      </c>
      <c r="R52" s="7">
        <v>1000</v>
      </c>
      <c r="S52" s="9">
        <v>61.45</v>
      </c>
      <c r="T52" s="7">
        <v>0</v>
      </c>
      <c r="U52" s="9">
        <v>61.45</v>
      </c>
      <c r="V52" s="7">
        <v>1000</v>
      </c>
      <c r="W52" s="9">
        <v>61.45</v>
      </c>
      <c r="X52" s="7">
        <v>1000</v>
      </c>
      <c r="Y52" s="9">
        <v>61.45</v>
      </c>
      <c r="Z52" s="7">
        <v>0</v>
      </c>
      <c r="AA52" s="9">
        <v>61.45</v>
      </c>
      <c r="AB52" s="18">
        <f t="shared" si="8"/>
        <v>9000</v>
      </c>
      <c r="AC52" s="10">
        <f t="shared" si="9"/>
        <v>737.40000000000009</v>
      </c>
    </row>
    <row r="53" spans="1:30" ht="22.5" customHeight="1" x14ac:dyDescent="0.25">
      <c r="A53" s="52"/>
      <c r="B53" s="53">
        <v>30600</v>
      </c>
      <c r="C53" s="54" t="s">
        <v>110</v>
      </c>
      <c r="D53" s="73">
        <v>1000</v>
      </c>
      <c r="E53" s="8">
        <v>79.45</v>
      </c>
      <c r="F53" s="77">
        <v>0</v>
      </c>
      <c r="G53" s="9">
        <v>79.45</v>
      </c>
      <c r="H53" s="73">
        <v>0</v>
      </c>
      <c r="I53" s="9">
        <v>79.45</v>
      </c>
      <c r="J53" s="73">
        <v>3000</v>
      </c>
      <c r="K53" s="9">
        <v>79.45</v>
      </c>
      <c r="L53" s="73">
        <v>2000</v>
      </c>
      <c r="M53" s="9">
        <v>79.45</v>
      </c>
      <c r="N53" s="73">
        <v>6000</v>
      </c>
      <c r="O53" s="9">
        <v>85.45</v>
      </c>
      <c r="P53" s="7">
        <v>3000</v>
      </c>
      <c r="Q53" s="9">
        <v>79.45</v>
      </c>
      <c r="R53" s="7">
        <v>0</v>
      </c>
      <c r="S53" s="9">
        <v>79.45</v>
      </c>
      <c r="T53" s="7">
        <v>1000</v>
      </c>
      <c r="U53" s="9">
        <v>79.45</v>
      </c>
      <c r="V53" s="7">
        <v>0</v>
      </c>
      <c r="W53" s="9">
        <v>79.45</v>
      </c>
      <c r="X53" s="7">
        <v>0</v>
      </c>
      <c r="Y53" s="9">
        <v>79.45</v>
      </c>
      <c r="Z53" s="7">
        <v>0</v>
      </c>
      <c r="AA53" s="9">
        <v>79.45</v>
      </c>
      <c r="AB53" s="18">
        <f t="shared" si="8"/>
        <v>16000</v>
      </c>
      <c r="AC53" s="10">
        <f t="shared" si="9"/>
        <v>959.4000000000002</v>
      </c>
    </row>
    <row r="54" spans="1:30" ht="22.5" customHeight="1" x14ac:dyDescent="0.25">
      <c r="A54" s="52"/>
      <c r="B54" s="53">
        <v>8550</v>
      </c>
      <c r="C54" s="54" t="s">
        <v>126</v>
      </c>
      <c r="D54" s="73"/>
      <c r="E54" s="8"/>
      <c r="F54" s="77"/>
      <c r="G54" s="9"/>
      <c r="H54" s="73"/>
      <c r="I54" s="9"/>
      <c r="J54" s="73"/>
      <c r="K54" s="9"/>
      <c r="L54" s="73"/>
      <c r="M54" s="9"/>
      <c r="N54" s="73"/>
      <c r="O54" s="9"/>
      <c r="P54" s="7">
        <v>0</v>
      </c>
      <c r="Q54" s="9">
        <v>2.39</v>
      </c>
      <c r="R54" s="7">
        <v>14</v>
      </c>
      <c r="S54" s="9">
        <v>71.5</v>
      </c>
      <c r="T54" s="7">
        <v>8</v>
      </c>
      <c r="U54" s="9">
        <v>71.5</v>
      </c>
      <c r="V54" s="7">
        <v>5</v>
      </c>
      <c r="W54" s="9">
        <v>71.5</v>
      </c>
      <c r="X54" s="7">
        <v>0</v>
      </c>
      <c r="Y54" s="9">
        <v>71.5</v>
      </c>
      <c r="Z54" s="7">
        <v>0</v>
      </c>
      <c r="AA54" s="9">
        <v>71.5</v>
      </c>
      <c r="AB54" s="18">
        <f t="shared" ref="AB54" si="10">D54+F54+H54+J54+L54+N54+P54+R54+T54+V54+X54+Z54</f>
        <v>27</v>
      </c>
      <c r="AC54" s="10">
        <f t="shared" ref="AC54" si="11">E54+G54+I54+K54+M54+O54+Q54+S54+U54+W54+Y54+AA54</f>
        <v>359.89</v>
      </c>
    </row>
    <row r="55" spans="1:30" ht="29.25" customHeight="1" x14ac:dyDescent="0.25">
      <c r="A55" s="52" t="s">
        <v>32</v>
      </c>
      <c r="B55" s="53"/>
      <c r="C55" s="54"/>
      <c r="D55" s="73"/>
      <c r="E55" s="8"/>
      <c r="F55" s="73"/>
      <c r="G55" s="9"/>
      <c r="H55" s="73"/>
      <c r="I55" s="9"/>
      <c r="J55" s="73"/>
      <c r="K55" s="9"/>
      <c r="L55" s="73"/>
      <c r="M55" s="9"/>
      <c r="N55" s="73"/>
      <c r="O55" s="9"/>
      <c r="P55" s="7"/>
      <c r="Q55" s="9"/>
      <c r="R55" s="7"/>
      <c r="S55" s="9"/>
      <c r="T55" s="7"/>
      <c r="U55" s="9"/>
      <c r="V55" s="7"/>
      <c r="W55" s="9"/>
      <c r="X55" s="7"/>
      <c r="Y55" s="9"/>
      <c r="Z55" s="7"/>
      <c r="AA55" s="9"/>
      <c r="AB55" s="18"/>
      <c r="AC55" s="10"/>
    </row>
    <row r="56" spans="1:30" ht="27" customHeight="1" x14ac:dyDescent="0.25">
      <c r="A56" s="52"/>
      <c r="B56" s="53">
        <v>2230</v>
      </c>
      <c r="C56" s="54" t="s">
        <v>111</v>
      </c>
      <c r="D56" s="73">
        <v>11000</v>
      </c>
      <c r="E56" s="8">
        <v>228.22</v>
      </c>
      <c r="F56" s="73">
        <v>14000</v>
      </c>
      <c r="G56" s="9">
        <v>235.17</v>
      </c>
      <c r="H56" s="73">
        <v>3000</v>
      </c>
      <c r="I56" s="9">
        <v>187.88</v>
      </c>
      <c r="J56" s="73">
        <v>0</v>
      </c>
      <c r="K56" s="9">
        <v>175.31</v>
      </c>
      <c r="L56" s="73">
        <v>1000</v>
      </c>
      <c r="M56" s="9">
        <v>179.5</v>
      </c>
      <c r="N56" s="73">
        <v>1000</v>
      </c>
      <c r="O56" s="9">
        <v>179.5</v>
      </c>
      <c r="P56" s="7">
        <v>1000</v>
      </c>
      <c r="Q56" s="9">
        <v>179.5</v>
      </c>
      <c r="R56" s="7">
        <v>1000</v>
      </c>
      <c r="S56" s="9">
        <v>179.5</v>
      </c>
      <c r="T56" s="7">
        <v>2000</v>
      </c>
      <c r="U56" s="9">
        <v>183.69</v>
      </c>
      <c r="V56" s="7">
        <v>8000</v>
      </c>
      <c r="W56" s="9">
        <v>208.83</v>
      </c>
      <c r="X56" s="7">
        <v>12000</v>
      </c>
      <c r="Y56" s="9">
        <v>225.59</v>
      </c>
      <c r="Z56" s="7">
        <v>100000</v>
      </c>
      <c r="AA56" s="9">
        <v>217.21</v>
      </c>
      <c r="AB56" s="18">
        <f t="shared" si="8"/>
        <v>154000</v>
      </c>
      <c r="AC56" s="10">
        <f t="shared" si="9"/>
        <v>2379.9</v>
      </c>
    </row>
    <row r="57" spans="1:30" ht="26.25" customHeight="1" x14ac:dyDescent="0.25">
      <c r="A57" s="55"/>
      <c r="B57" s="56">
        <v>2240</v>
      </c>
      <c r="C57" s="54" t="s">
        <v>115</v>
      </c>
      <c r="D57" s="73">
        <v>1000</v>
      </c>
      <c r="E57" s="8">
        <v>205.7</v>
      </c>
      <c r="F57" s="73">
        <v>2000</v>
      </c>
      <c r="G57" s="9">
        <v>209.27</v>
      </c>
      <c r="H57" s="73">
        <v>2000</v>
      </c>
      <c r="I57" s="9">
        <v>209.27</v>
      </c>
      <c r="J57" s="73">
        <v>6000</v>
      </c>
      <c r="K57" s="9">
        <v>226.03</v>
      </c>
      <c r="L57" s="73">
        <v>3000</v>
      </c>
      <c r="M57" s="9">
        <v>213.46</v>
      </c>
      <c r="N57" s="73">
        <v>4000</v>
      </c>
      <c r="O57" s="9">
        <v>217.65</v>
      </c>
      <c r="P57" s="7">
        <v>0</v>
      </c>
      <c r="Q57" s="9">
        <v>200.89</v>
      </c>
      <c r="R57" s="7">
        <v>0</v>
      </c>
      <c r="S57" s="9">
        <v>200.89</v>
      </c>
      <c r="T57" s="7">
        <v>1000</v>
      </c>
      <c r="U57" s="9">
        <v>205.08</v>
      </c>
      <c r="V57" s="7">
        <v>1000</v>
      </c>
      <c r="W57" s="9">
        <v>205.08</v>
      </c>
      <c r="X57" s="7">
        <v>2000</v>
      </c>
      <c r="Y57" s="9">
        <v>209.27</v>
      </c>
      <c r="Z57" s="7">
        <v>1000</v>
      </c>
      <c r="AA57" s="9">
        <v>205.08</v>
      </c>
      <c r="AB57" s="18">
        <f t="shared" ref="AB57:AC60" si="12">D57+F57+H57+J57+L57+N57+P57+R57+T57+V57+X57+Z57</f>
        <v>23000</v>
      </c>
      <c r="AC57" s="10">
        <f t="shared" si="12"/>
        <v>2507.6699999999996</v>
      </c>
    </row>
    <row r="58" spans="1:30" ht="27" customHeight="1" x14ac:dyDescent="0.25">
      <c r="A58" s="52"/>
      <c r="B58" s="53">
        <v>2250</v>
      </c>
      <c r="C58" s="54" t="s">
        <v>113</v>
      </c>
      <c r="D58" s="73">
        <v>2000</v>
      </c>
      <c r="E58" s="8">
        <v>65.89</v>
      </c>
      <c r="F58" s="73">
        <v>1000</v>
      </c>
      <c r="G58" s="9">
        <v>60.46</v>
      </c>
      <c r="H58" s="73">
        <v>4000</v>
      </c>
      <c r="I58" s="9">
        <v>73.03</v>
      </c>
      <c r="J58" s="73">
        <v>1000</v>
      </c>
      <c r="K58" s="9">
        <v>60.46</v>
      </c>
      <c r="L58" s="73">
        <v>0</v>
      </c>
      <c r="M58" s="9">
        <v>56.27</v>
      </c>
      <c r="N58" s="73">
        <v>0</v>
      </c>
      <c r="O58" s="9">
        <v>56.27</v>
      </c>
      <c r="P58" s="7">
        <v>0</v>
      </c>
      <c r="Q58" s="9">
        <v>56.27</v>
      </c>
      <c r="R58" s="7">
        <v>0</v>
      </c>
      <c r="S58" s="9">
        <v>56.27</v>
      </c>
      <c r="T58" s="7">
        <v>0</v>
      </c>
      <c r="U58" s="9">
        <v>56.27</v>
      </c>
      <c r="V58" s="7">
        <v>0</v>
      </c>
      <c r="W58" s="9">
        <v>56.27</v>
      </c>
      <c r="X58" s="7">
        <v>0</v>
      </c>
      <c r="Y58" s="9">
        <v>56.27</v>
      </c>
      <c r="Z58" s="7">
        <v>2000</v>
      </c>
      <c r="AA58" s="9">
        <v>64.650000000000006</v>
      </c>
      <c r="AB58" s="18">
        <f t="shared" si="12"/>
        <v>10000</v>
      </c>
      <c r="AC58" s="10">
        <f t="shared" si="12"/>
        <v>718.37999999999988</v>
      </c>
    </row>
    <row r="59" spans="1:30" ht="27" customHeight="1" x14ac:dyDescent="0.25">
      <c r="A59" s="52"/>
      <c r="B59" s="53">
        <v>765</v>
      </c>
      <c r="C59" s="54" t="s">
        <v>114</v>
      </c>
      <c r="D59" s="73">
        <v>3000</v>
      </c>
      <c r="E59" s="8">
        <v>289.3</v>
      </c>
      <c r="F59" s="73">
        <v>2000</v>
      </c>
      <c r="G59" s="9">
        <v>283.25</v>
      </c>
      <c r="H59" s="73">
        <v>3000</v>
      </c>
      <c r="I59" s="9">
        <v>287.44</v>
      </c>
      <c r="J59" s="73">
        <v>2000</v>
      </c>
      <c r="K59" s="9">
        <v>283.25</v>
      </c>
      <c r="L59" s="73">
        <v>3000</v>
      </c>
      <c r="M59" s="9">
        <v>287.44</v>
      </c>
      <c r="N59" s="73">
        <v>2000</v>
      </c>
      <c r="O59" s="9">
        <v>283.25</v>
      </c>
      <c r="P59" s="7">
        <v>3000</v>
      </c>
      <c r="Q59" s="9">
        <v>287.44</v>
      </c>
      <c r="R59" s="7">
        <v>3000</v>
      </c>
      <c r="S59" s="9">
        <v>287.44</v>
      </c>
      <c r="T59" s="7">
        <v>3000</v>
      </c>
      <c r="U59" s="9">
        <v>287.44</v>
      </c>
      <c r="V59" s="7">
        <v>4000</v>
      </c>
      <c r="W59" s="9">
        <v>291.63</v>
      </c>
      <c r="X59" s="7">
        <v>3000</v>
      </c>
      <c r="Y59" s="9">
        <v>287.44</v>
      </c>
      <c r="Z59" s="7">
        <v>5000</v>
      </c>
      <c r="AA59" s="9">
        <v>295.82</v>
      </c>
      <c r="AB59" s="18">
        <f t="shared" si="12"/>
        <v>36000</v>
      </c>
      <c r="AC59" s="10">
        <f t="shared" si="12"/>
        <v>3451.1400000000003</v>
      </c>
    </row>
    <row r="60" spans="1:30" ht="27" customHeight="1" thickBot="1" x14ac:dyDescent="0.3">
      <c r="A60" s="52"/>
      <c r="B60" s="53">
        <v>1000</v>
      </c>
      <c r="C60" s="54" t="s">
        <v>112</v>
      </c>
      <c r="D60" s="73">
        <v>0</v>
      </c>
      <c r="E60" s="8">
        <v>74.97</v>
      </c>
      <c r="F60" s="73">
        <v>0</v>
      </c>
      <c r="G60" s="9">
        <v>74.97</v>
      </c>
      <c r="H60" s="73">
        <v>1000</v>
      </c>
      <c r="I60" s="9">
        <v>79.16</v>
      </c>
      <c r="J60" s="73">
        <v>0</v>
      </c>
      <c r="K60" s="9">
        <v>74.97</v>
      </c>
      <c r="L60" s="73">
        <v>0</v>
      </c>
      <c r="M60" s="9">
        <v>74.97</v>
      </c>
      <c r="N60" s="73">
        <v>0</v>
      </c>
      <c r="O60" s="9">
        <v>74.97</v>
      </c>
      <c r="P60" s="7">
        <v>0</v>
      </c>
      <c r="Q60" s="9">
        <v>74.97</v>
      </c>
      <c r="R60" s="7">
        <v>0</v>
      </c>
      <c r="S60" s="9">
        <v>74.97</v>
      </c>
      <c r="T60" s="7">
        <v>1000</v>
      </c>
      <c r="U60" s="9">
        <v>79.16</v>
      </c>
      <c r="V60" s="7">
        <v>0</v>
      </c>
      <c r="W60" s="9">
        <v>74.97</v>
      </c>
      <c r="X60" s="7">
        <v>0</v>
      </c>
      <c r="Y60" s="9">
        <v>74.97</v>
      </c>
      <c r="Z60" s="7">
        <v>0</v>
      </c>
      <c r="AA60" s="9">
        <v>74.97</v>
      </c>
      <c r="AB60" s="18">
        <f t="shared" si="12"/>
        <v>2000</v>
      </c>
      <c r="AC60" s="10">
        <f t="shared" si="12"/>
        <v>908.0200000000001</v>
      </c>
    </row>
    <row r="61" spans="1:30" ht="33.75" customHeight="1" thickBot="1" x14ac:dyDescent="0.3">
      <c r="A61" s="38"/>
      <c r="B61" s="57"/>
      <c r="C61" s="58" t="s">
        <v>21</v>
      </c>
      <c r="D61" s="71">
        <f>SUM(D49:D60)</f>
        <v>54000</v>
      </c>
      <c r="E61" s="19">
        <f>SUM(E49:E60)</f>
        <v>1419.48</v>
      </c>
      <c r="F61" s="71">
        <f>SUM(F49:F59)</f>
        <v>51000</v>
      </c>
      <c r="G61" s="19">
        <f t="shared" ref="G61:N61" si="13">SUM(G49:G60)</f>
        <v>1426.72</v>
      </c>
      <c r="H61" s="71">
        <f t="shared" si="13"/>
        <v>44000</v>
      </c>
      <c r="I61" s="19">
        <f t="shared" si="13"/>
        <v>1142.8800000000001</v>
      </c>
      <c r="J61" s="71">
        <f t="shared" si="13"/>
        <v>47000</v>
      </c>
      <c r="K61" s="19">
        <f t="shared" si="13"/>
        <v>1126.1200000000001</v>
      </c>
      <c r="L61" s="71">
        <f t="shared" si="13"/>
        <v>56000</v>
      </c>
      <c r="M61" s="19">
        <f t="shared" si="13"/>
        <v>1117.74</v>
      </c>
      <c r="N61" s="71">
        <f t="shared" si="13"/>
        <v>35000</v>
      </c>
      <c r="O61" s="19">
        <f>SUM(O56:O60)</f>
        <v>811.64</v>
      </c>
      <c r="P61" s="16">
        <f t="shared" ref="P61:Y61" si="14">SUM(P49:P60)</f>
        <v>28000</v>
      </c>
      <c r="Q61" s="19">
        <f t="shared" si="14"/>
        <v>1107.56</v>
      </c>
      <c r="R61" s="16">
        <f t="shared" si="14"/>
        <v>16014</v>
      </c>
      <c r="S61" s="19">
        <f t="shared" si="14"/>
        <v>1152.97</v>
      </c>
      <c r="T61" s="16">
        <f t="shared" si="14"/>
        <v>25008</v>
      </c>
      <c r="U61" s="19">
        <f t="shared" si="14"/>
        <v>1165.54</v>
      </c>
      <c r="V61" s="16">
        <f t="shared" si="14"/>
        <v>140005</v>
      </c>
      <c r="W61" s="19">
        <f t="shared" si="14"/>
        <v>1201.18</v>
      </c>
      <c r="X61" s="16">
        <f t="shared" si="14"/>
        <v>49000</v>
      </c>
      <c r="Y61" s="19">
        <f t="shared" si="14"/>
        <v>1207.44</v>
      </c>
      <c r="Z61" s="16">
        <f>SUM(Z49:Z59)</f>
        <v>143000</v>
      </c>
      <c r="AA61" s="19">
        <f>SUM(AA56:AA60)</f>
        <v>857.73</v>
      </c>
      <c r="AB61" s="18">
        <f t="shared" ref="AB61" si="15">D61+F61+H61+J61+L61+N61+P61+R61+T61+V61+X61+Z61</f>
        <v>688027</v>
      </c>
      <c r="AC61" s="10">
        <f t="shared" ref="AC61" si="16">E61+G61+I61+K61+M61+O61+Q61+S61+U61+W61+Y61+AA61</f>
        <v>13736.999999999998</v>
      </c>
      <c r="AD61" s="11">
        <f>E61+G61+I61+K61+M61+O61+Q61+S61+U61+W61+Y61+AA61</f>
        <v>13736.999999999998</v>
      </c>
    </row>
    <row r="62" spans="1:30" s="12" customFormat="1" ht="21" x14ac:dyDescent="0.35">
      <c r="A62" s="22"/>
      <c r="B62" s="30" t="s">
        <v>127</v>
      </c>
      <c r="C62" s="22"/>
      <c r="D62" s="74"/>
      <c r="F62" s="74"/>
      <c r="H62" s="74"/>
      <c r="J62" s="74"/>
      <c r="L62" s="74"/>
      <c r="N62" s="74"/>
    </row>
    <row r="63" spans="1:30" s="12" customFormat="1" ht="21" x14ac:dyDescent="0.35">
      <c r="A63" s="22"/>
      <c r="B63" s="30" t="s">
        <v>25</v>
      </c>
      <c r="C63" s="23"/>
      <c r="D63" s="74"/>
      <c r="F63" s="74"/>
      <c r="H63" s="74"/>
      <c r="J63" s="74"/>
      <c r="L63" s="74"/>
      <c r="N63" s="74"/>
    </row>
    <row r="64" spans="1:30" s="12" customFormat="1" ht="21" x14ac:dyDescent="0.35">
      <c r="A64" s="22"/>
      <c r="B64" s="30"/>
      <c r="C64" s="23"/>
      <c r="D64" s="74"/>
      <c r="F64" s="74"/>
      <c r="H64" s="74"/>
      <c r="J64" s="74"/>
      <c r="L64" s="74"/>
      <c r="N64" s="74"/>
    </row>
    <row r="65" spans="1:14" s="12" customFormat="1" ht="21" x14ac:dyDescent="0.35">
      <c r="A65" s="24" t="s">
        <v>22</v>
      </c>
      <c r="B65" s="31">
        <v>31204</v>
      </c>
      <c r="C65" s="25">
        <v>4291.58</v>
      </c>
      <c r="D65" s="75"/>
      <c r="F65" s="74"/>
      <c r="H65" s="74"/>
      <c r="J65" s="74"/>
      <c r="L65" s="74"/>
      <c r="N65" s="74"/>
    </row>
    <row r="66" spans="1:14" s="12" customFormat="1" ht="21" x14ac:dyDescent="0.35">
      <c r="A66" s="24" t="s">
        <v>23</v>
      </c>
      <c r="B66" s="32">
        <v>16</v>
      </c>
      <c r="C66" s="25">
        <v>0</v>
      </c>
      <c r="D66" s="74"/>
      <c r="F66" s="74"/>
      <c r="H66" s="74"/>
      <c r="J66" s="74"/>
      <c r="L66" s="74"/>
      <c r="N66" s="74"/>
    </row>
    <row r="67" spans="1:14" s="12" customFormat="1" ht="21" x14ac:dyDescent="0.35">
      <c r="A67" s="24" t="s">
        <v>24</v>
      </c>
      <c r="B67" s="32">
        <v>140005</v>
      </c>
      <c r="C67" s="25">
        <v>1207.44</v>
      </c>
      <c r="D67" s="74"/>
      <c r="F67" s="74"/>
      <c r="H67" s="74"/>
      <c r="J67" s="74"/>
      <c r="L67" s="74"/>
      <c r="N67" s="74"/>
    </row>
    <row r="68" spans="1:14" s="12" customFormat="1" ht="21.75" thickBot="1" x14ac:dyDescent="0.4">
      <c r="A68" s="24" t="s">
        <v>27</v>
      </c>
      <c r="B68" s="32"/>
      <c r="C68" s="26">
        <f>SUM(C65:C67)</f>
        <v>5499.02</v>
      </c>
      <c r="D68" s="74"/>
      <c r="F68" s="74"/>
      <c r="H68" s="74"/>
      <c r="J68" s="74"/>
      <c r="L68" s="74"/>
      <c r="N68" s="74"/>
    </row>
    <row r="69" spans="1:14" s="12" customFormat="1" ht="21" x14ac:dyDescent="0.35">
      <c r="B69" s="33"/>
      <c r="C69" s="27"/>
      <c r="D69" s="74"/>
      <c r="F69" s="74"/>
      <c r="H69" s="74"/>
      <c r="J69" s="74"/>
      <c r="L69" s="74"/>
      <c r="N69" s="74"/>
    </row>
  </sheetData>
  <mergeCells count="13">
    <mergeCell ref="X2:Y2"/>
    <mergeCell ref="Z2:AA2"/>
    <mergeCell ref="AB2:AC2"/>
    <mergeCell ref="L2:M2"/>
    <mergeCell ref="N2:O2"/>
    <mergeCell ref="P2:Q2"/>
    <mergeCell ref="R2:S2"/>
    <mergeCell ref="T2:U2"/>
    <mergeCell ref="D2:E2"/>
    <mergeCell ref="F2:G2"/>
    <mergeCell ref="H2:I2"/>
    <mergeCell ref="J2:K2"/>
    <mergeCell ref="V2:W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2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Cindy Winchester</cp:lastModifiedBy>
  <cp:lastPrinted>2017-06-27T19:10:51Z</cp:lastPrinted>
  <dcterms:created xsi:type="dcterms:W3CDTF">2014-08-28T14:24:55Z</dcterms:created>
  <dcterms:modified xsi:type="dcterms:W3CDTF">2023-10-30T20:24:15Z</dcterms:modified>
</cp:coreProperties>
</file>